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Shashank\FY 2025-26\166th\Annexures\"/>
    </mc:Choice>
  </mc:AlternateContent>
  <xr:revisionPtr revIDLastSave="0" documentId="13_ncr:1_{E616A964-3A16-4CB4-830C-D0E56ADE4AAC}" xr6:coauthVersionLast="47" xr6:coauthVersionMax="47" xr10:uidLastSave="{00000000-0000-0000-0000-000000000000}"/>
  <bookViews>
    <workbookView xWindow="-120" yWindow="-120" windowWidth="29040" windowHeight="15720" activeTab="2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0(1)" sheetId="11" r:id="rId11"/>
    <sheet name="10(2)" sheetId="12" r:id="rId12"/>
    <sheet name="10(3)" sheetId="13" r:id="rId13"/>
    <sheet name="10(4)" sheetId="14" r:id="rId14"/>
    <sheet name="11" sheetId="15" r:id="rId15"/>
    <sheet name="12" sheetId="16" r:id="rId16"/>
    <sheet name="12(1)" sheetId="17" r:id="rId17"/>
    <sheet name="12(2)" sheetId="18" r:id="rId18"/>
    <sheet name="12(3)" sheetId="19" r:id="rId19"/>
    <sheet name="12(4)" sheetId="20" r:id="rId20"/>
    <sheet name="12(5)" sheetId="21" r:id="rId21"/>
  </sheets>
  <externalReferences>
    <externalReference r:id="rId22"/>
    <externalReference r:id="rId23"/>
    <externalReference r:id="rId24"/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21" l="1"/>
  <c r="K55" i="21"/>
  <c r="J55" i="21"/>
  <c r="I55" i="21"/>
  <c r="H55" i="21"/>
  <c r="G55" i="21"/>
  <c r="F55" i="21"/>
  <c r="E55" i="21"/>
  <c r="D55" i="21"/>
  <c r="N55" i="21" s="1"/>
  <c r="C55" i="21"/>
  <c r="M55" i="21" s="1"/>
  <c r="L54" i="21"/>
  <c r="K54" i="21"/>
  <c r="J54" i="21"/>
  <c r="I54" i="21"/>
  <c r="H54" i="21"/>
  <c r="G54" i="21"/>
  <c r="F54" i="21"/>
  <c r="E54" i="21"/>
  <c r="D54" i="21"/>
  <c r="N54" i="21" s="1"/>
  <c r="C54" i="21"/>
  <c r="M54" i="21" s="1"/>
  <c r="L53" i="21"/>
  <c r="K53" i="21"/>
  <c r="J53" i="21"/>
  <c r="I53" i="21"/>
  <c r="H53" i="21"/>
  <c r="G53" i="21"/>
  <c r="F53" i="21"/>
  <c r="E53" i="21"/>
  <c r="D53" i="21"/>
  <c r="N53" i="21" s="1"/>
  <c r="C53" i="21"/>
  <c r="M53" i="21" s="1"/>
  <c r="L52" i="21"/>
  <c r="K52" i="21"/>
  <c r="J52" i="21"/>
  <c r="I52" i="21"/>
  <c r="H52" i="21"/>
  <c r="G52" i="21"/>
  <c r="F52" i="21"/>
  <c r="E52" i="21"/>
  <c r="D52" i="21"/>
  <c r="N52" i="21" s="1"/>
  <c r="C52" i="21"/>
  <c r="M52" i="21" s="1"/>
  <c r="N51" i="21"/>
  <c r="M51" i="21"/>
  <c r="L50" i="21"/>
  <c r="K50" i="21"/>
  <c r="J50" i="21"/>
  <c r="I50" i="21"/>
  <c r="H50" i="21"/>
  <c r="G50" i="21"/>
  <c r="F50" i="21"/>
  <c r="N50" i="21" s="1"/>
  <c r="E50" i="21"/>
  <c r="M50" i="21" s="1"/>
  <c r="D50" i="21"/>
  <c r="C50" i="21"/>
  <c r="N49" i="21"/>
  <c r="M49" i="21"/>
  <c r="L48" i="21"/>
  <c r="K48" i="21"/>
  <c r="J48" i="21"/>
  <c r="I48" i="21"/>
  <c r="H48" i="21"/>
  <c r="G48" i="21"/>
  <c r="F48" i="21"/>
  <c r="E48" i="21"/>
  <c r="D48" i="21"/>
  <c r="N48" i="21" s="1"/>
  <c r="C48" i="21"/>
  <c r="M48" i="21" s="1"/>
  <c r="L47" i="21"/>
  <c r="K47" i="21"/>
  <c r="J47" i="21"/>
  <c r="I47" i="21"/>
  <c r="H47" i="21"/>
  <c r="G47" i="21"/>
  <c r="F47" i="21"/>
  <c r="E47" i="21"/>
  <c r="D47" i="21"/>
  <c r="N47" i="21" s="1"/>
  <c r="C47" i="21"/>
  <c r="M47" i="21" s="1"/>
  <c r="L46" i="21"/>
  <c r="K46" i="21"/>
  <c r="J46" i="21"/>
  <c r="I46" i="21"/>
  <c r="H46" i="21"/>
  <c r="G46" i="21"/>
  <c r="F46" i="21"/>
  <c r="E46" i="21"/>
  <c r="D46" i="21"/>
  <c r="N46" i="21" s="1"/>
  <c r="C46" i="21"/>
  <c r="M46" i="21" s="1"/>
  <c r="L45" i="21"/>
  <c r="K45" i="21"/>
  <c r="J45" i="21"/>
  <c r="I45" i="21"/>
  <c r="H45" i="21"/>
  <c r="G45" i="21"/>
  <c r="F45" i="21"/>
  <c r="E45" i="21"/>
  <c r="D45" i="21"/>
  <c r="N45" i="21" s="1"/>
  <c r="C45" i="21"/>
  <c r="M45" i="21" s="1"/>
  <c r="L44" i="21"/>
  <c r="K44" i="21"/>
  <c r="J44" i="21"/>
  <c r="I44" i="21"/>
  <c r="H44" i="21"/>
  <c r="G44" i="21"/>
  <c r="F44" i="21"/>
  <c r="E44" i="21"/>
  <c r="D44" i="21"/>
  <c r="N44" i="21" s="1"/>
  <c r="C44" i="21"/>
  <c r="M44" i="21" s="1"/>
  <c r="N43" i="21"/>
  <c r="M43" i="21"/>
  <c r="L42" i="21"/>
  <c r="K42" i="21"/>
  <c r="J42" i="21"/>
  <c r="I42" i="21"/>
  <c r="H42" i="21"/>
  <c r="G42" i="21"/>
  <c r="F42" i="21"/>
  <c r="N42" i="21" s="1"/>
  <c r="E42" i="21"/>
  <c r="M42" i="21" s="1"/>
  <c r="D42" i="21"/>
  <c r="C42" i="21"/>
  <c r="L41" i="21"/>
  <c r="K41" i="21"/>
  <c r="J41" i="21"/>
  <c r="I41" i="21"/>
  <c r="H41" i="21"/>
  <c r="G41" i="21"/>
  <c r="F41" i="21"/>
  <c r="N41" i="21" s="1"/>
  <c r="E41" i="21"/>
  <c r="M41" i="21" s="1"/>
  <c r="D41" i="21"/>
  <c r="C41" i="21"/>
  <c r="L40" i="21"/>
  <c r="K40" i="21"/>
  <c r="J40" i="21"/>
  <c r="I40" i="21"/>
  <c r="H40" i="21"/>
  <c r="G40" i="21"/>
  <c r="F40" i="21"/>
  <c r="N40" i="21" s="1"/>
  <c r="E40" i="21"/>
  <c r="M40" i="21" s="1"/>
  <c r="D40" i="21"/>
  <c r="C40" i="21"/>
  <c r="L39" i="21"/>
  <c r="K39" i="21"/>
  <c r="J39" i="21"/>
  <c r="I39" i="21"/>
  <c r="H39" i="21"/>
  <c r="G39" i="21"/>
  <c r="F39" i="21"/>
  <c r="N39" i="21" s="1"/>
  <c r="E39" i="21"/>
  <c r="M39" i="21" s="1"/>
  <c r="D39" i="21"/>
  <c r="C39" i="21"/>
  <c r="N38" i="21"/>
  <c r="M38" i="21"/>
  <c r="L37" i="21"/>
  <c r="K37" i="21"/>
  <c r="J37" i="21"/>
  <c r="I37" i="21"/>
  <c r="H37" i="21"/>
  <c r="G37" i="21"/>
  <c r="F37" i="21"/>
  <c r="E37" i="21"/>
  <c r="D37" i="21"/>
  <c r="N37" i="21" s="1"/>
  <c r="C37" i="21"/>
  <c r="M37" i="21" s="1"/>
  <c r="L36" i="21"/>
  <c r="K36" i="21"/>
  <c r="J36" i="21"/>
  <c r="I36" i="21"/>
  <c r="H36" i="21"/>
  <c r="G36" i="21"/>
  <c r="F36" i="21"/>
  <c r="E36" i="21"/>
  <c r="D36" i="21"/>
  <c r="N36" i="21" s="1"/>
  <c r="C36" i="21"/>
  <c r="M36" i="21" s="1"/>
  <c r="L35" i="21"/>
  <c r="K35" i="21"/>
  <c r="J35" i="21"/>
  <c r="I35" i="21"/>
  <c r="H35" i="21"/>
  <c r="G35" i="21"/>
  <c r="F35" i="21"/>
  <c r="E35" i="21"/>
  <c r="D35" i="21"/>
  <c r="N35" i="21" s="1"/>
  <c r="C35" i="21"/>
  <c r="M35" i="21" s="1"/>
  <c r="L34" i="21"/>
  <c r="K34" i="21"/>
  <c r="J34" i="21"/>
  <c r="I34" i="21"/>
  <c r="H34" i="21"/>
  <c r="G34" i="21"/>
  <c r="F34" i="21"/>
  <c r="E34" i="21"/>
  <c r="D34" i="21"/>
  <c r="N34" i="21" s="1"/>
  <c r="C34" i="21"/>
  <c r="M34" i="21" s="1"/>
  <c r="L33" i="21"/>
  <c r="K33" i="21"/>
  <c r="J33" i="21"/>
  <c r="I33" i="21"/>
  <c r="H33" i="21"/>
  <c r="G33" i="21"/>
  <c r="F33" i="21"/>
  <c r="E33" i="21"/>
  <c r="D33" i="21"/>
  <c r="N33" i="21" s="1"/>
  <c r="C33" i="21"/>
  <c r="M33" i="21" s="1"/>
  <c r="L32" i="21"/>
  <c r="K32" i="21"/>
  <c r="J32" i="21"/>
  <c r="I32" i="21"/>
  <c r="H32" i="21"/>
  <c r="G32" i="21"/>
  <c r="F32" i="21"/>
  <c r="E32" i="21"/>
  <c r="D32" i="21"/>
  <c r="N32" i="21" s="1"/>
  <c r="C32" i="21"/>
  <c r="M32" i="21" s="1"/>
  <c r="L31" i="21"/>
  <c r="K31" i="21"/>
  <c r="J31" i="21"/>
  <c r="I31" i="21"/>
  <c r="H31" i="21"/>
  <c r="G31" i="21"/>
  <c r="F31" i="21"/>
  <c r="E31" i="21"/>
  <c r="D31" i="21"/>
  <c r="N31" i="21" s="1"/>
  <c r="C31" i="21"/>
  <c r="M31" i="21" s="1"/>
  <c r="L30" i="21"/>
  <c r="K30" i="21"/>
  <c r="J30" i="21"/>
  <c r="I30" i="21"/>
  <c r="H30" i="21"/>
  <c r="G30" i="21"/>
  <c r="F30" i="21"/>
  <c r="E30" i="21"/>
  <c r="D30" i="21"/>
  <c r="N30" i="21" s="1"/>
  <c r="C30" i="21"/>
  <c r="M30" i="21" s="1"/>
  <c r="N29" i="21"/>
  <c r="M29" i="21"/>
  <c r="L28" i="21"/>
  <c r="K28" i="21"/>
  <c r="J28" i="21"/>
  <c r="I28" i="21"/>
  <c r="H28" i="21"/>
  <c r="G28" i="21"/>
  <c r="F28" i="21"/>
  <c r="N28" i="21" s="1"/>
  <c r="E28" i="21"/>
  <c r="M28" i="21" s="1"/>
  <c r="D28" i="21"/>
  <c r="C28" i="21"/>
  <c r="L27" i="21"/>
  <c r="K27" i="21"/>
  <c r="J27" i="21"/>
  <c r="I27" i="21"/>
  <c r="H27" i="21"/>
  <c r="G27" i="21"/>
  <c r="F27" i="21"/>
  <c r="N27" i="21" s="1"/>
  <c r="E27" i="21"/>
  <c r="M27" i="21" s="1"/>
  <c r="D27" i="21"/>
  <c r="C27" i="21"/>
  <c r="N26" i="21"/>
  <c r="M26" i="21"/>
  <c r="L25" i="21"/>
  <c r="K25" i="21"/>
  <c r="J25" i="21"/>
  <c r="I25" i="21"/>
  <c r="H25" i="21"/>
  <c r="G25" i="21"/>
  <c r="F25" i="21"/>
  <c r="E25" i="21"/>
  <c r="D25" i="21"/>
  <c r="N25" i="21" s="1"/>
  <c r="C25" i="21"/>
  <c r="M25" i="21" s="1"/>
  <c r="L24" i="21"/>
  <c r="K24" i="21"/>
  <c r="J24" i="21"/>
  <c r="I24" i="21"/>
  <c r="H24" i="21"/>
  <c r="G24" i="21"/>
  <c r="F24" i="21"/>
  <c r="E24" i="21"/>
  <c r="D24" i="21"/>
  <c r="N24" i="21" s="1"/>
  <c r="C24" i="21"/>
  <c r="M24" i="21" s="1"/>
  <c r="L23" i="21"/>
  <c r="K23" i="21"/>
  <c r="J23" i="21"/>
  <c r="I23" i="21"/>
  <c r="H23" i="21"/>
  <c r="G23" i="21"/>
  <c r="F23" i="21"/>
  <c r="E23" i="21"/>
  <c r="D23" i="21"/>
  <c r="N23" i="21" s="1"/>
  <c r="C23" i="21"/>
  <c r="M23" i="21" s="1"/>
  <c r="L22" i="21"/>
  <c r="K22" i="21"/>
  <c r="J22" i="21"/>
  <c r="I22" i="21"/>
  <c r="H22" i="21"/>
  <c r="G22" i="21"/>
  <c r="F22" i="21"/>
  <c r="E22" i="21"/>
  <c r="D22" i="21"/>
  <c r="N22" i="21" s="1"/>
  <c r="C22" i="21"/>
  <c r="M22" i="21" s="1"/>
  <c r="L21" i="21"/>
  <c r="K21" i="21"/>
  <c r="J21" i="21"/>
  <c r="I21" i="21"/>
  <c r="H21" i="21"/>
  <c r="G21" i="21"/>
  <c r="F21" i="21"/>
  <c r="E21" i="21"/>
  <c r="D21" i="21"/>
  <c r="N21" i="21" s="1"/>
  <c r="C21" i="21"/>
  <c r="M21" i="21" s="1"/>
  <c r="L20" i="21"/>
  <c r="K20" i="21"/>
  <c r="J20" i="21"/>
  <c r="I20" i="21"/>
  <c r="H20" i="21"/>
  <c r="G20" i="21"/>
  <c r="F20" i="21"/>
  <c r="E20" i="21"/>
  <c r="D20" i="21"/>
  <c r="N20" i="21" s="1"/>
  <c r="C20" i="21"/>
  <c r="M20" i="21" s="1"/>
  <c r="L19" i="21"/>
  <c r="K19" i="21"/>
  <c r="J19" i="21"/>
  <c r="I19" i="21"/>
  <c r="H19" i="21"/>
  <c r="G19" i="21"/>
  <c r="F19" i="21"/>
  <c r="E19" i="21"/>
  <c r="D19" i="21"/>
  <c r="N19" i="21" s="1"/>
  <c r="C19" i="21"/>
  <c r="M19" i="21" s="1"/>
  <c r="L18" i="21"/>
  <c r="K18" i="21"/>
  <c r="J18" i="21"/>
  <c r="I18" i="21"/>
  <c r="H18" i="21"/>
  <c r="G18" i="21"/>
  <c r="F18" i="21"/>
  <c r="E18" i="21"/>
  <c r="D18" i="21"/>
  <c r="N18" i="21" s="1"/>
  <c r="C18" i="21"/>
  <c r="M18" i="21" s="1"/>
  <c r="L17" i="21"/>
  <c r="K17" i="21"/>
  <c r="J17" i="21"/>
  <c r="I17" i="21"/>
  <c r="H17" i="21"/>
  <c r="G17" i="21"/>
  <c r="F17" i="21"/>
  <c r="E17" i="21"/>
  <c r="D17" i="21"/>
  <c r="N17" i="21" s="1"/>
  <c r="C17" i="21"/>
  <c r="M17" i="21" s="1"/>
  <c r="L16" i="21"/>
  <c r="K16" i="21"/>
  <c r="J16" i="21"/>
  <c r="I16" i="21"/>
  <c r="H16" i="21"/>
  <c r="G16" i="21"/>
  <c r="F16" i="21"/>
  <c r="E16" i="21"/>
  <c r="D16" i="21"/>
  <c r="N16" i="21" s="1"/>
  <c r="C16" i="21"/>
  <c r="M16" i="21" s="1"/>
  <c r="L15" i="21"/>
  <c r="K15" i="21"/>
  <c r="J15" i="21"/>
  <c r="I15" i="21"/>
  <c r="H15" i="21"/>
  <c r="G15" i="21"/>
  <c r="F15" i="21"/>
  <c r="E15" i="21"/>
  <c r="D15" i="21"/>
  <c r="N15" i="21" s="1"/>
  <c r="C15" i="21"/>
  <c r="M15" i="21" s="1"/>
  <c r="L14" i="21"/>
  <c r="K14" i="21"/>
  <c r="J14" i="21"/>
  <c r="I14" i="21"/>
  <c r="H14" i="21"/>
  <c r="G14" i="21"/>
  <c r="F14" i="21"/>
  <c r="E14" i="21"/>
  <c r="D14" i="21"/>
  <c r="N14" i="21" s="1"/>
  <c r="C14" i="21"/>
  <c r="M14" i="21" s="1"/>
  <c r="L13" i="21"/>
  <c r="K13" i="21"/>
  <c r="J13" i="21"/>
  <c r="I13" i="21"/>
  <c r="H13" i="21"/>
  <c r="G13" i="21"/>
  <c r="F13" i="21"/>
  <c r="E13" i="21"/>
  <c r="D13" i="21"/>
  <c r="N13" i="21" s="1"/>
  <c r="C13" i="21"/>
  <c r="M13" i="21" s="1"/>
  <c r="L12" i="21"/>
  <c r="K12" i="21"/>
  <c r="J12" i="21"/>
  <c r="I12" i="21"/>
  <c r="H12" i="21"/>
  <c r="G12" i="21"/>
  <c r="F12" i="21"/>
  <c r="E12" i="21"/>
  <c r="D12" i="21"/>
  <c r="N12" i="21" s="1"/>
  <c r="C12" i="21"/>
  <c r="M12" i="21" s="1"/>
  <c r="L11" i="21"/>
  <c r="K11" i="21"/>
  <c r="J11" i="21"/>
  <c r="I11" i="21"/>
  <c r="H11" i="21"/>
  <c r="G11" i="21"/>
  <c r="G56" i="21" s="1"/>
  <c r="F11" i="21"/>
  <c r="E11" i="21"/>
  <c r="D11" i="21"/>
  <c r="N11" i="21" s="1"/>
  <c r="C11" i="21"/>
  <c r="M11" i="21" s="1"/>
  <c r="N10" i="21"/>
  <c r="M10" i="21"/>
  <c r="L9" i="21"/>
  <c r="K9" i="21"/>
  <c r="J9" i="21"/>
  <c r="I9" i="21"/>
  <c r="H9" i="21"/>
  <c r="G9" i="21"/>
  <c r="F9" i="21"/>
  <c r="N9" i="21" s="1"/>
  <c r="E9" i="21"/>
  <c r="M9" i="21" s="1"/>
  <c r="D9" i="21"/>
  <c r="C9" i="21"/>
  <c r="L8" i="21"/>
  <c r="L56" i="21" s="1"/>
  <c r="K8" i="21"/>
  <c r="K56" i="21" s="1"/>
  <c r="J8" i="21"/>
  <c r="J56" i="21" s="1"/>
  <c r="I8" i="21"/>
  <c r="I56" i="21" s="1"/>
  <c r="H8" i="21"/>
  <c r="H56" i="21" s="1"/>
  <c r="G8" i="21"/>
  <c r="F8" i="21"/>
  <c r="F56" i="21" s="1"/>
  <c r="E8" i="21"/>
  <c r="E56" i="21" s="1"/>
  <c r="D8" i="21"/>
  <c r="D56" i="21" s="1"/>
  <c r="C8" i="21"/>
  <c r="C56" i="21" s="1"/>
  <c r="N57" i="20"/>
  <c r="M57" i="20"/>
  <c r="L57" i="20"/>
  <c r="K57" i="20"/>
  <c r="J57" i="20"/>
  <c r="I57" i="20"/>
  <c r="H57" i="20"/>
  <c r="G57" i="20"/>
  <c r="F57" i="20"/>
  <c r="E57" i="20"/>
  <c r="D57" i="20"/>
  <c r="C57" i="20"/>
  <c r="R56" i="20"/>
  <c r="Q56" i="20"/>
  <c r="P56" i="20"/>
  <c r="O56" i="20"/>
  <c r="R55" i="20"/>
  <c r="Q55" i="20"/>
  <c r="P55" i="20"/>
  <c r="O55" i="20"/>
  <c r="R54" i="20"/>
  <c r="Q54" i="20"/>
  <c r="P54" i="20"/>
  <c r="O54" i="20"/>
  <c r="R53" i="20"/>
  <c r="Q53" i="20"/>
  <c r="P53" i="20"/>
  <c r="O53" i="20"/>
  <c r="P52" i="20"/>
  <c r="O52" i="20"/>
  <c r="R51" i="20"/>
  <c r="Q51" i="20"/>
  <c r="P51" i="20"/>
  <c r="O51" i="20"/>
  <c r="P50" i="20"/>
  <c r="O50" i="20"/>
  <c r="R49" i="20"/>
  <c r="Q49" i="20"/>
  <c r="P49" i="20"/>
  <c r="O49" i="20"/>
  <c r="R48" i="20"/>
  <c r="Q48" i="20"/>
  <c r="P48" i="20"/>
  <c r="O48" i="20"/>
  <c r="R47" i="20"/>
  <c r="Q47" i="20"/>
  <c r="P47" i="20"/>
  <c r="O47" i="20"/>
  <c r="R46" i="20"/>
  <c r="Q46" i="20"/>
  <c r="P46" i="20"/>
  <c r="O46" i="20"/>
  <c r="R45" i="20"/>
  <c r="Q45" i="20"/>
  <c r="P45" i="20"/>
  <c r="O45" i="20"/>
  <c r="P44" i="20"/>
  <c r="O44" i="20"/>
  <c r="R43" i="20"/>
  <c r="Q43" i="20"/>
  <c r="P43" i="20"/>
  <c r="O43" i="20"/>
  <c r="R42" i="20"/>
  <c r="Q42" i="20"/>
  <c r="P42" i="20"/>
  <c r="O42" i="20"/>
  <c r="R41" i="20"/>
  <c r="Q41" i="20"/>
  <c r="P41" i="20"/>
  <c r="O41" i="20"/>
  <c r="R40" i="20"/>
  <c r="Q40" i="20"/>
  <c r="P40" i="20"/>
  <c r="O40" i="20"/>
  <c r="P39" i="20"/>
  <c r="O39" i="20"/>
  <c r="R38" i="20"/>
  <c r="Q38" i="20"/>
  <c r="P38" i="20"/>
  <c r="O38" i="20"/>
  <c r="R37" i="20"/>
  <c r="Q37" i="20"/>
  <c r="P37" i="20"/>
  <c r="O37" i="20"/>
  <c r="R36" i="20"/>
  <c r="Q36" i="20"/>
  <c r="P36" i="20"/>
  <c r="O36" i="20"/>
  <c r="R35" i="20"/>
  <c r="Q35" i="20"/>
  <c r="P35" i="20"/>
  <c r="O35" i="20"/>
  <c r="R34" i="20"/>
  <c r="Q34" i="20"/>
  <c r="P34" i="20"/>
  <c r="O34" i="20"/>
  <c r="R33" i="20"/>
  <c r="Q33" i="20"/>
  <c r="P33" i="20"/>
  <c r="O33" i="20"/>
  <c r="R32" i="20"/>
  <c r="Q32" i="20"/>
  <c r="P32" i="20"/>
  <c r="O32" i="20"/>
  <c r="R31" i="20"/>
  <c r="Q31" i="20"/>
  <c r="P31" i="20"/>
  <c r="O31" i="20"/>
  <c r="P30" i="20"/>
  <c r="O30" i="20"/>
  <c r="R29" i="20"/>
  <c r="Q29" i="20"/>
  <c r="P29" i="20"/>
  <c r="O29" i="20"/>
  <c r="R28" i="20"/>
  <c r="Q28" i="20"/>
  <c r="P28" i="20"/>
  <c r="O28" i="20"/>
  <c r="P27" i="20"/>
  <c r="O27" i="20"/>
  <c r="R26" i="20"/>
  <c r="Q26" i="20"/>
  <c r="P26" i="20"/>
  <c r="O26" i="20"/>
  <c r="R25" i="20"/>
  <c r="Q25" i="20"/>
  <c r="P25" i="20"/>
  <c r="O25" i="20"/>
  <c r="R24" i="20"/>
  <c r="Q24" i="20"/>
  <c r="P24" i="20"/>
  <c r="O24" i="20"/>
  <c r="R23" i="20"/>
  <c r="Q23" i="20"/>
  <c r="P23" i="20"/>
  <c r="O23" i="20"/>
  <c r="R22" i="20"/>
  <c r="Q22" i="20"/>
  <c r="P22" i="20"/>
  <c r="O22" i="20"/>
  <c r="R21" i="20"/>
  <c r="Q21" i="20"/>
  <c r="P21" i="20"/>
  <c r="O21" i="20"/>
  <c r="R20" i="20"/>
  <c r="Q20" i="20"/>
  <c r="P20" i="20"/>
  <c r="O20" i="20"/>
  <c r="R19" i="20"/>
  <c r="Q19" i="20"/>
  <c r="P19" i="20"/>
  <c r="O19" i="20"/>
  <c r="R18" i="20"/>
  <c r="Q18" i="20"/>
  <c r="P18" i="20"/>
  <c r="O18" i="20"/>
  <c r="R17" i="20"/>
  <c r="Q17" i="20"/>
  <c r="P17" i="20"/>
  <c r="O17" i="20"/>
  <c r="R16" i="20"/>
  <c r="Q16" i="20"/>
  <c r="P16" i="20"/>
  <c r="O16" i="20"/>
  <c r="R15" i="20"/>
  <c r="Q15" i="20"/>
  <c r="P15" i="20"/>
  <c r="O15" i="20"/>
  <c r="R14" i="20"/>
  <c r="Q14" i="20"/>
  <c r="P14" i="20"/>
  <c r="O14" i="20"/>
  <c r="R13" i="20"/>
  <c r="Q13" i="20"/>
  <c r="P13" i="20"/>
  <c r="O13" i="20"/>
  <c r="R12" i="20"/>
  <c r="Q12" i="20"/>
  <c r="P12" i="20"/>
  <c r="O12" i="20"/>
  <c r="P11" i="20"/>
  <c r="O11" i="20"/>
  <c r="R10" i="20"/>
  <c r="Q10" i="20"/>
  <c r="P10" i="20"/>
  <c r="O10" i="20"/>
  <c r="R9" i="20"/>
  <c r="R57" i="20" s="1"/>
  <c r="Q9" i="20"/>
  <c r="Q57" i="20" s="1"/>
  <c r="P9" i="20"/>
  <c r="P57" i="20" s="1"/>
  <c r="O9" i="20"/>
  <c r="O57" i="20" s="1"/>
  <c r="J56" i="19"/>
  <c r="I56" i="19"/>
  <c r="H56" i="19"/>
  <c r="G56" i="19"/>
  <c r="F56" i="19"/>
  <c r="E56" i="19"/>
  <c r="D56" i="19"/>
  <c r="L56" i="19" s="1"/>
  <c r="C56" i="19"/>
  <c r="K56" i="19" s="1"/>
  <c r="J55" i="19"/>
  <c r="I55" i="19"/>
  <c r="H55" i="19"/>
  <c r="G55" i="19"/>
  <c r="F55" i="19"/>
  <c r="E55" i="19"/>
  <c r="D55" i="19"/>
  <c r="L55" i="19" s="1"/>
  <c r="C55" i="19"/>
  <c r="K55" i="19" s="1"/>
  <c r="J54" i="19"/>
  <c r="I54" i="19"/>
  <c r="H54" i="19"/>
  <c r="G54" i="19"/>
  <c r="F54" i="19"/>
  <c r="E54" i="19"/>
  <c r="D54" i="19"/>
  <c r="L54" i="19" s="1"/>
  <c r="C54" i="19"/>
  <c r="K54" i="19" s="1"/>
  <c r="J53" i="19"/>
  <c r="I53" i="19"/>
  <c r="H53" i="19"/>
  <c r="G53" i="19"/>
  <c r="F53" i="19"/>
  <c r="E53" i="19"/>
  <c r="D53" i="19"/>
  <c r="L53" i="19" s="1"/>
  <c r="C53" i="19"/>
  <c r="K53" i="19" s="1"/>
  <c r="L52" i="19"/>
  <c r="K52" i="19"/>
  <c r="J51" i="19"/>
  <c r="I51" i="19"/>
  <c r="H51" i="19"/>
  <c r="G51" i="19"/>
  <c r="F51" i="19"/>
  <c r="E51" i="19"/>
  <c r="D51" i="19"/>
  <c r="L51" i="19" s="1"/>
  <c r="C51" i="19"/>
  <c r="K51" i="19" s="1"/>
  <c r="L50" i="19"/>
  <c r="K50" i="19"/>
  <c r="J49" i="19"/>
  <c r="I49" i="19"/>
  <c r="H49" i="19"/>
  <c r="G49" i="19"/>
  <c r="F49" i="19"/>
  <c r="E49" i="19"/>
  <c r="D49" i="19"/>
  <c r="L49" i="19" s="1"/>
  <c r="C49" i="19"/>
  <c r="K49" i="19" s="1"/>
  <c r="J48" i="19"/>
  <c r="I48" i="19"/>
  <c r="H48" i="19"/>
  <c r="G48" i="19"/>
  <c r="F48" i="19"/>
  <c r="E48" i="19"/>
  <c r="D48" i="19"/>
  <c r="L48" i="19" s="1"/>
  <c r="C48" i="19"/>
  <c r="K48" i="19" s="1"/>
  <c r="J47" i="19"/>
  <c r="I47" i="19"/>
  <c r="H47" i="19"/>
  <c r="G47" i="19"/>
  <c r="F47" i="19"/>
  <c r="E47" i="19"/>
  <c r="D47" i="19"/>
  <c r="L47" i="19" s="1"/>
  <c r="C47" i="19"/>
  <c r="K47" i="19" s="1"/>
  <c r="J46" i="19"/>
  <c r="I46" i="19"/>
  <c r="H46" i="19"/>
  <c r="G46" i="19"/>
  <c r="F46" i="19"/>
  <c r="E46" i="19"/>
  <c r="D46" i="19"/>
  <c r="L46" i="19" s="1"/>
  <c r="C46" i="19"/>
  <c r="K46" i="19" s="1"/>
  <c r="J45" i="19"/>
  <c r="I45" i="19"/>
  <c r="H45" i="19"/>
  <c r="G45" i="19"/>
  <c r="F45" i="19"/>
  <c r="E45" i="19"/>
  <c r="D45" i="19"/>
  <c r="L45" i="19" s="1"/>
  <c r="C45" i="19"/>
  <c r="K45" i="19" s="1"/>
  <c r="L44" i="19"/>
  <c r="K44" i="19"/>
  <c r="J43" i="19"/>
  <c r="I43" i="19"/>
  <c r="H43" i="19"/>
  <c r="G43" i="19"/>
  <c r="F43" i="19"/>
  <c r="E43" i="19"/>
  <c r="D43" i="19"/>
  <c r="L43" i="19" s="1"/>
  <c r="C43" i="19"/>
  <c r="K43" i="19" s="1"/>
  <c r="J42" i="19"/>
  <c r="I42" i="19"/>
  <c r="H42" i="19"/>
  <c r="G42" i="19"/>
  <c r="F42" i="19"/>
  <c r="E42" i="19"/>
  <c r="D42" i="19"/>
  <c r="L42" i="19" s="1"/>
  <c r="C42" i="19"/>
  <c r="K42" i="19" s="1"/>
  <c r="J41" i="19"/>
  <c r="I41" i="19"/>
  <c r="H41" i="19"/>
  <c r="G41" i="19"/>
  <c r="F41" i="19"/>
  <c r="E41" i="19"/>
  <c r="D41" i="19"/>
  <c r="L41" i="19" s="1"/>
  <c r="C41" i="19"/>
  <c r="K41" i="19" s="1"/>
  <c r="J40" i="19"/>
  <c r="I40" i="19"/>
  <c r="H40" i="19"/>
  <c r="G40" i="19"/>
  <c r="F40" i="19"/>
  <c r="E40" i="19"/>
  <c r="D40" i="19"/>
  <c r="L40" i="19" s="1"/>
  <c r="C40" i="19"/>
  <c r="K40" i="19" s="1"/>
  <c r="L39" i="19"/>
  <c r="K39" i="19"/>
  <c r="J38" i="19"/>
  <c r="I38" i="19"/>
  <c r="H38" i="19"/>
  <c r="G38" i="19"/>
  <c r="F38" i="19"/>
  <c r="E38" i="19"/>
  <c r="D38" i="19"/>
  <c r="L38" i="19" s="1"/>
  <c r="C38" i="19"/>
  <c r="K38" i="19" s="1"/>
  <c r="J37" i="19"/>
  <c r="I37" i="19"/>
  <c r="H37" i="19"/>
  <c r="G37" i="19"/>
  <c r="F37" i="19"/>
  <c r="E37" i="19"/>
  <c r="D37" i="19"/>
  <c r="L37" i="19" s="1"/>
  <c r="C37" i="19"/>
  <c r="K37" i="19" s="1"/>
  <c r="J36" i="19"/>
  <c r="I36" i="19"/>
  <c r="H36" i="19"/>
  <c r="G36" i="19"/>
  <c r="F36" i="19"/>
  <c r="E36" i="19"/>
  <c r="D36" i="19"/>
  <c r="L36" i="19" s="1"/>
  <c r="C36" i="19"/>
  <c r="K36" i="19" s="1"/>
  <c r="J35" i="19"/>
  <c r="I35" i="19"/>
  <c r="H35" i="19"/>
  <c r="G35" i="19"/>
  <c r="F35" i="19"/>
  <c r="E35" i="19"/>
  <c r="D35" i="19"/>
  <c r="L35" i="19" s="1"/>
  <c r="C35" i="19"/>
  <c r="K35" i="19" s="1"/>
  <c r="J34" i="19"/>
  <c r="I34" i="19"/>
  <c r="H34" i="19"/>
  <c r="G34" i="19"/>
  <c r="F34" i="19"/>
  <c r="E34" i="19"/>
  <c r="D34" i="19"/>
  <c r="L34" i="19" s="1"/>
  <c r="C34" i="19"/>
  <c r="K34" i="19" s="1"/>
  <c r="J33" i="19"/>
  <c r="I33" i="19"/>
  <c r="H33" i="19"/>
  <c r="G33" i="19"/>
  <c r="F33" i="19"/>
  <c r="E33" i="19"/>
  <c r="D33" i="19"/>
  <c r="L33" i="19" s="1"/>
  <c r="C33" i="19"/>
  <c r="K33" i="19" s="1"/>
  <c r="J32" i="19"/>
  <c r="I32" i="19"/>
  <c r="H32" i="19"/>
  <c r="G32" i="19"/>
  <c r="F32" i="19"/>
  <c r="E32" i="19"/>
  <c r="D32" i="19"/>
  <c r="L32" i="19" s="1"/>
  <c r="C32" i="19"/>
  <c r="K32" i="19" s="1"/>
  <c r="J31" i="19"/>
  <c r="I31" i="19"/>
  <c r="H31" i="19"/>
  <c r="G31" i="19"/>
  <c r="F31" i="19"/>
  <c r="E31" i="19"/>
  <c r="D31" i="19"/>
  <c r="L31" i="19" s="1"/>
  <c r="C31" i="19"/>
  <c r="K31" i="19" s="1"/>
  <c r="L30" i="19"/>
  <c r="K30" i="19"/>
  <c r="J29" i="19"/>
  <c r="I29" i="19"/>
  <c r="H29" i="19"/>
  <c r="G29" i="19"/>
  <c r="F29" i="19"/>
  <c r="E29" i="19"/>
  <c r="D29" i="19"/>
  <c r="L29" i="19" s="1"/>
  <c r="C29" i="19"/>
  <c r="K29" i="19" s="1"/>
  <c r="J28" i="19"/>
  <c r="I28" i="19"/>
  <c r="H28" i="19"/>
  <c r="G28" i="19"/>
  <c r="F28" i="19"/>
  <c r="E28" i="19"/>
  <c r="D28" i="19"/>
  <c r="L28" i="19" s="1"/>
  <c r="C28" i="19"/>
  <c r="K28" i="19" s="1"/>
  <c r="L27" i="19"/>
  <c r="K27" i="19"/>
  <c r="J26" i="19"/>
  <c r="I26" i="19"/>
  <c r="H26" i="19"/>
  <c r="G26" i="19"/>
  <c r="F26" i="19"/>
  <c r="E26" i="19"/>
  <c r="D26" i="19"/>
  <c r="L26" i="19" s="1"/>
  <c r="C26" i="19"/>
  <c r="K26" i="19" s="1"/>
  <c r="J25" i="19"/>
  <c r="I25" i="19"/>
  <c r="H25" i="19"/>
  <c r="G25" i="19"/>
  <c r="F25" i="19"/>
  <c r="E25" i="19"/>
  <c r="D25" i="19"/>
  <c r="L25" i="19" s="1"/>
  <c r="C25" i="19"/>
  <c r="K25" i="19" s="1"/>
  <c r="J24" i="19"/>
  <c r="I24" i="19"/>
  <c r="H24" i="19"/>
  <c r="G24" i="19"/>
  <c r="F24" i="19"/>
  <c r="E24" i="19"/>
  <c r="D24" i="19"/>
  <c r="L24" i="19" s="1"/>
  <c r="C24" i="19"/>
  <c r="K24" i="19" s="1"/>
  <c r="J23" i="19"/>
  <c r="I23" i="19"/>
  <c r="H23" i="19"/>
  <c r="G23" i="19"/>
  <c r="F23" i="19"/>
  <c r="E23" i="19"/>
  <c r="D23" i="19"/>
  <c r="L23" i="19" s="1"/>
  <c r="C23" i="19"/>
  <c r="K23" i="19" s="1"/>
  <c r="J22" i="19"/>
  <c r="I22" i="19"/>
  <c r="H22" i="19"/>
  <c r="G22" i="19"/>
  <c r="F22" i="19"/>
  <c r="E22" i="19"/>
  <c r="D22" i="19"/>
  <c r="L22" i="19" s="1"/>
  <c r="C22" i="19"/>
  <c r="K22" i="19" s="1"/>
  <c r="J21" i="19"/>
  <c r="I21" i="19"/>
  <c r="H21" i="19"/>
  <c r="G21" i="19"/>
  <c r="F21" i="19"/>
  <c r="E21" i="19"/>
  <c r="D21" i="19"/>
  <c r="L21" i="19" s="1"/>
  <c r="C21" i="19"/>
  <c r="K21" i="19" s="1"/>
  <c r="J20" i="19"/>
  <c r="I20" i="19"/>
  <c r="H20" i="19"/>
  <c r="G20" i="19"/>
  <c r="F20" i="19"/>
  <c r="E20" i="19"/>
  <c r="D20" i="19"/>
  <c r="L20" i="19" s="1"/>
  <c r="C20" i="19"/>
  <c r="K20" i="19" s="1"/>
  <c r="J19" i="19"/>
  <c r="I19" i="19"/>
  <c r="H19" i="19"/>
  <c r="G19" i="19"/>
  <c r="F19" i="19"/>
  <c r="E19" i="19"/>
  <c r="D19" i="19"/>
  <c r="L19" i="19" s="1"/>
  <c r="C19" i="19"/>
  <c r="K19" i="19" s="1"/>
  <c r="J18" i="19"/>
  <c r="I18" i="19"/>
  <c r="H18" i="19"/>
  <c r="G18" i="19"/>
  <c r="F18" i="19"/>
  <c r="E18" i="19"/>
  <c r="D18" i="19"/>
  <c r="L18" i="19" s="1"/>
  <c r="C18" i="19"/>
  <c r="K18" i="19" s="1"/>
  <c r="J17" i="19"/>
  <c r="I17" i="19"/>
  <c r="H17" i="19"/>
  <c r="G17" i="19"/>
  <c r="F17" i="19"/>
  <c r="E17" i="19"/>
  <c r="D17" i="19"/>
  <c r="L17" i="19" s="1"/>
  <c r="C17" i="19"/>
  <c r="K17" i="19" s="1"/>
  <c r="J16" i="19"/>
  <c r="I16" i="19"/>
  <c r="H16" i="19"/>
  <c r="G16" i="19"/>
  <c r="F16" i="19"/>
  <c r="E16" i="19"/>
  <c r="D16" i="19"/>
  <c r="L16" i="19" s="1"/>
  <c r="C16" i="19"/>
  <c r="K16" i="19" s="1"/>
  <c r="J15" i="19"/>
  <c r="I15" i="19"/>
  <c r="H15" i="19"/>
  <c r="G15" i="19"/>
  <c r="F15" i="19"/>
  <c r="E15" i="19"/>
  <c r="D15" i="19"/>
  <c r="L15" i="19" s="1"/>
  <c r="C15" i="19"/>
  <c r="K15" i="19" s="1"/>
  <c r="J14" i="19"/>
  <c r="I14" i="19"/>
  <c r="H14" i="19"/>
  <c r="G14" i="19"/>
  <c r="F14" i="19"/>
  <c r="E14" i="19"/>
  <c r="D14" i="19"/>
  <c r="L14" i="19" s="1"/>
  <c r="C14" i="19"/>
  <c r="K14" i="19" s="1"/>
  <c r="J13" i="19"/>
  <c r="I13" i="19"/>
  <c r="H13" i="19"/>
  <c r="G13" i="19"/>
  <c r="F13" i="19"/>
  <c r="E13" i="19"/>
  <c r="D13" i="19"/>
  <c r="L13" i="19" s="1"/>
  <c r="C13" i="19"/>
  <c r="K13" i="19" s="1"/>
  <c r="J12" i="19"/>
  <c r="I12" i="19"/>
  <c r="H12" i="19"/>
  <c r="G12" i="19"/>
  <c r="F12" i="19"/>
  <c r="E12" i="19"/>
  <c r="D12" i="19"/>
  <c r="L12" i="19" s="1"/>
  <c r="C12" i="19"/>
  <c r="K12" i="19" s="1"/>
  <c r="L11" i="19"/>
  <c r="K11" i="19"/>
  <c r="J10" i="19"/>
  <c r="I10" i="19"/>
  <c r="H10" i="19"/>
  <c r="G10" i="19"/>
  <c r="F10" i="19"/>
  <c r="E10" i="19"/>
  <c r="D10" i="19"/>
  <c r="L10" i="19" s="1"/>
  <c r="C10" i="19"/>
  <c r="K10" i="19" s="1"/>
  <c r="J9" i="19"/>
  <c r="J57" i="19" s="1"/>
  <c r="I9" i="19"/>
  <c r="I57" i="19" s="1"/>
  <c r="H9" i="19"/>
  <c r="H57" i="19" s="1"/>
  <c r="G9" i="19"/>
  <c r="G57" i="19" s="1"/>
  <c r="F9" i="19"/>
  <c r="F57" i="19" s="1"/>
  <c r="E9" i="19"/>
  <c r="E57" i="19" s="1"/>
  <c r="D9" i="19"/>
  <c r="D57" i="19" s="1"/>
  <c r="C9" i="19"/>
  <c r="C57" i="19" s="1"/>
  <c r="N58" i="18"/>
  <c r="M58" i="18"/>
  <c r="L58" i="18"/>
  <c r="K58" i="18"/>
  <c r="I58" i="18"/>
  <c r="H58" i="18"/>
  <c r="G58" i="18"/>
  <c r="F58" i="18"/>
  <c r="E58" i="18"/>
  <c r="D58" i="18"/>
  <c r="J58" i="18" s="1"/>
  <c r="C58" i="18"/>
  <c r="O57" i="18"/>
  <c r="J57" i="18"/>
  <c r="P57" i="18" s="1"/>
  <c r="I57" i="18"/>
  <c r="O56" i="18"/>
  <c r="J56" i="18"/>
  <c r="P56" i="18" s="1"/>
  <c r="I56" i="18"/>
  <c r="O55" i="18"/>
  <c r="J55" i="18"/>
  <c r="P55" i="18" s="1"/>
  <c r="I55" i="18"/>
  <c r="O54" i="18"/>
  <c r="J54" i="18"/>
  <c r="P54" i="18" s="1"/>
  <c r="I54" i="18"/>
  <c r="O53" i="18"/>
  <c r="J53" i="18"/>
  <c r="P53" i="18" s="1"/>
  <c r="I53" i="18"/>
  <c r="O52" i="18"/>
  <c r="J52" i="18"/>
  <c r="P52" i="18" s="1"/>
  <c r="I52" i="18"/>
  <c r="O51" i="18"/>
  <c r="J51" i="18"/>
  <c r="P51" i="18" s="1"/>
  <c r="I51" i="18"/>
  <c r="O50" i="18"/>
  <c r="J50" i="18"/>
  <c r="P50" i="18" s="1"/>
  <c r="I50" i="18"/>
  <c r="O49" i="18"/>
  <c r="J49" i="18"/>
  <c r="P49" i="18" s="1"/>
  <c r="I49" i="18"/>
  <c r="O48" i="18"/>
  <c r="J48" i="18"/>
  <c r="P48" i="18" s="1"/>
  <c r="I48" i="18"/>
  <c r="O47" i="18"/>
  <c r="J47" i="18"/>
  <c r="P47" i="18" s="1"/>
  <c r="I47" i="18"/>
  <c r="O46" i="18"/>
  <c r="J46" i="18"/>
  <c r="P46" i="18" s="1"/>
  <c r="I46" i="18"/>
  <c r="O45" i="18"/>
  <c r="J45" i="18"/>
  <c r="P45" i="18" s="1"/>
  <c r="I45" i="18"/>
  <c r="O44" i="18"/>
  <c r="J44" i="18"/>
  <c r="P44" i="18" s="1"/>
  <c r="I44" i="18"/>
  <c r="O43" i="18"/>
  <c r="J43" i="18"/>
  <c r="P43" i="18" s="1"/>
  <c r="I43" i="18"/>
  <c r="O42" i="18"/>
  <c r="J42" i="18"/>
  <c r="P42" i="18" s="1"/>
  <c r="I42" i="18"/>
  <c r="O41" i="18"/>
  <c r="J41" i="18"/>
  <c r="P41" i="18" s="1"/>
  <c r="I41" i="18"/>
  <c r="O40" i="18"/>
  <c r="J40" i="18"/>
  <c r="P40" i="18" s="1"/>
  <c r="I40" i="18"/>
  <c r="O39" i="18"/>
  <c r="J39" i="18"/>
  <c r="P39" i="18" s="1"/>
  <c r="I39" i="18"/>
  <c r="O38" i="18"/>
  <c r="J38" i="18"/>
  <c r="P38" i="18" s="1"/>
  <c r="I38" i="18"/>
  <c r="O37" i="18"/>
  <c r="J37" i="18"/>
  <c r="P37" i="18" s="1"/>
  <c r="I37" i="18"/>
  <c r="O36" i="18"/>
  <c r="J36" i="18"/>
  <c r="P36" i="18" s="1"/>
  <c r="I36" i="18"/>
  <c r="O35" i="18"/>
  <c r="J35" i="18"/>
  <c r="P35" i="18" s="1"/>
  <c r="I35" i="18"/>
  <c r="O34" i="18"/>
  <c r="J34" i="18"/>
  <c r="P34" i="18" s="1"/>
  <c r="I34" i="18"/>
  <c r="O33" i="18"/>
  <c r="J33" i="18"/>
  <c r="P33" i="18" s="1"/>
  <c r="I33" i="18"/>
  <c r="O32" i="18"/>
  <c r="J32" i="18"/>
  <c r="P32" i="18" s="1"/>
  <c r="I32" i="18"/>
  <c r="O31" i="18"/>
  <c r="J31" i="18"/>
  <c r="P31" i="18" s="1"/>
  <c r="I31" i="18"/>
  <c r="O30" i="18"/>
  <c r="J30" i="18"/>
  <c r="P30" i="18" s="1"/>
  <c r="I30" i="18"/>
  <c r="O29" i="18"/>
  <c r="J29" i="18"/>
  <c r="P29" i="18" s="1"/>
  <c r="I29" i="18"/>
  <c r="O28" i="18"/>
  <c r="J28" i="18"/>
  <c r="P28" i="18" s="1"/>
  <c r="I28" i="18"/>
  <c r="O27" i="18"/>
  <c r="J27" i="18"/>
  <c r="P27" i="18" s="1"/>
  <c r="I27" i="18"/>
  <c r="O26" i="18"/>
  <c r="J26" i="18"/>
  <c r="P26" i="18" s="1"/>
  <c r="I26" i="18"/>
  <c r="O25" i="18"/>
  <c r="J25" i="18"/>
  <c r="P25" i="18" s="1"/>
  <c r="I25" i="18"/>
  <c r="O24" i="18"/>
  <c r="J24" i="18"/>
  <c r="P24" i="18" s="1"/>
  <c r="I24" i="18"/>
  <c r="O23" i="18"/>
  <c r="J23" i="18"/>
  <c r="P23" i="18" s="1"/>
  <c r="I23" i="18"/>
  <c r="O22" i="18"/>
  <c r="J22" i="18"/>
  <c r="P22" i="18" s="1"/>
  <c r="I22" i="18"/>
  <c r="O21" i="18"/>
  <c r="J21" i="18"/>
  <c r="P21" i="18" s="1"/>
  <c r="I21" i="18"/>
  <c r="O20" i="18"/>
  <c r="J20" i="18"/>
  <c r="P20" i="18" s="1"/>
  <c r="I20" i="18"/>
  <c r="O19" i="18"/>
  <c r="J19" i="18"/>
  <c r="P19" i="18" s="1"/>
  <c r="I19" i="18"/>
  <c r="O18" i="18"/>
  <c r="J18" i="18"/>
  <c r="P18" i="18" s="1"/>
  <c r="I18" i="18"/>
  <c r="O17" i="18"/>
  <c r="J17" i="18"/>
  <c r="P17" i="18" s="1"/>
  <c r="I17" i="18"/>
  <c r="O16" i="18"/>
  <c r="J16" i="18"/>
  <c r="P16" i="18" s="1"/>
  <c r="I16" i="18"/>
  <c r="O15" i="18"/>
  <c r="J15" i="18"/>
  <c r="P15" i="18" s="1"/>
  <c r="I15" i="18"/>
  <c r="O14" i="18"/>
  <c r="J14" i="18"/>
  <c r="P14" i="18" s="1"/>
  <c r="I14" i="18"/>
  <c r="O13" i="18"/>
  <c r="J13" i="18"/>
  <c r="P13" i="18" s="1"/>
  <c r="I13" i="18"/>
  <c r="J12" i="18"/>
  <c r="P12" i="18" s="1"/>
  <c r="I12" i="18"/>
  <c r="J11" i="18"/>
  <c r="P11" i="18" s="1"/>
  <c r="I11" i="18"/>
  <c r="O11" i="18" s="1"/>
  <c r="J10" i="18"/>
  <c r="P10" i="18" s="1"/>
  <c r="I10" i="18"/>
  <c r="O10" i="18" s="1"/>
  <c r="O58" i="18" s="1"/>
  <c r="P56" i="17"/>
  <c r="O56" i="17"/>
  <c r="L56" i="17"/>
  <c r="K56" i="17"/>
  <c r="J56" i="17"/>
  <c r="N56" i="17" s="1"/>
  <c r="I56" i="17"/>
  <c r="E56" i="17" s="1"/>
  <c r="H56" i="17"/>
  <c r="G56" i="17"/>
  <c r="D56" i="17"/>
  <c r="C56" i="17"/>
  <c r="M56" i="17" s="1"/>
  <c r="P55" i="17"/>
  <c r="O55" i="17"/>
  <c r="M55" i="17"/>
  <c r="L55" i="17"/>
  <c r="K55" i="17"/>
  <c r="J55" i="17"/>
  <c r="F55" i="17" s="1"/>
  <c r="I55" i="17"/>
  <c r="H55" i="17"/>
  <c r="G55" i="17"/>
  <c r="E55" i="17"/>
  <c r="D55" i="17"/>
  <c r="N55" i="17" s="1"/>
  <c r="C55" i="17"/>
  <c r="P54" i="17"/>
  <c r="O54" i="17"/>
  <c r="N54" i="17"/>
  <c r="L54" i="17"/>
  <c r="K54" i="17"/>
  <c r="J54" i="17"/>
  <c r="I54" i="17"/>
  <c r="E54" i="17" s="1"/>
  <c r="H54" i="17"/>
  <c r="G54" i="17"/>
  <c r="F54" i="17"/>
  <c r="D54" i="17"/>
  <c r="C54" i="17"/>
  <c r="M54" i="17" s="1"/>
  <c r="P53" i="17"/>
  <c r="O53" i="17"/>
  <c r="L53" i="17"/>
  <c r="K53" i="17"/>
  <c r="J53" i="17"/>
  <c r="I53" i="17"/>
  <c r="E53" i="17" s="1"/>
  <c r="H53" i="17"/>
  <c r="F53" i="17" s="1"/>
  <c r="G53" i="17"/>
  <c r="D53" i="17"/>
  <c r="N53" i="17" s="1"/>
  <c r="C53" i="17"/>
  <c r="M53" i="17" s="1"/>
  <c r="P52" i="17"/>
  <c r="O52" i="17"/>
  <c r="L52" i="17"/>
  <c r="K52" i="17"/>
  <c r="J52" i="17"/>
  <c r="N52" i="17" s="1"/>
  <c r="I52" i="17"/>
  <c r="E52" i="17" s="1"/>
  <c r="H52" i="17"/>
  <c r="G52" i="17"/>
  <c r="D52" i="17"/>
  <c r="C52" i="17"/>
  <c r="M52" i="17" s="1"/>
  <c r="P51" i="17"/>
  <c r="O51" i="17"/>
  <c r="M51" i="17"/>
  <c r="L51" i="17"/>
  <c r="K51" i="17"/>
  <c r="J51" i="17"/>
  <c r="F51" i="17" s="1"/>
  <c r="I51" i="17"/>
  <c r="H51" i="17"/>
  <c r="G51" i="17"/>
  <c r="E51" i="17"/>
  <c r="D51" i="17"/>
  <c r="N51" i="17" s="1"/>
  <c r="C51" i="17"/>
  <c r="P50" i="17"/>
  <c r="O50" i="17"/>
  <c r="N50" i="17"/>
  <c r="L50" i="17"/>
  <c r="K50" i="17"/>
  <c r="J50" i="17"/>
  <c r="I50" i="17"/>
  <c r="H50" i="17"/>
  <c r="G50" i="17"/>
  <c r="E50" i="17" s="1"/>
  <c r="F50" i="17"/>
  <c r="D50" i="17"/>
  <c r="C50" i="17"/>
  <c r="M50" i="17" s="1"/>
  <c r="P49" i="17"/>
  <c r="O49" i="17"/>
  <c r="L49" i="17"/>
  <c r="K49" i="17"/>
  <c r="J49" i="17"/>
  <c r="I49" i="17"/>
  <c r="E49" i="17" s="1"/>
  <c r="H49" i="17"/>
  <c r="F49" i="17" s="1"/>
  <c r="G49" i="17"/>
  <c r="D49" i="17"/>
  <c r="N49" i="17" s="1"/>
  <c r="C49" i="17"/>
  <c r="M49" i="17" s="1"/>
  <c r="P48" i="17"/>
  <c r="O48" i="17"/>
  <c r="L48" i="17"/>
  <c r="K48" i="17"/>
  <c r="J48" i="17"/>
  <c r="N48" i="17" s="1"/>
  <c r="I48" i="17"/>
  <c r="E48" i="17" s="1"/>
  <c r="H48" i="17"/>
  <c r="G48" i="17"/>
  <c r="D48" i="17"/>
  <c r="C48" i="17"/>
  <c r="M48" i="17" s="1"/>
  <c r="P47" i="17"/>
  <c r="O47" i="17"/>
  <c r="M47" i="17"/>
  <c r="L47" i="17"/>
  <c r="K47" i="17"/>
  <c r="J47" i="17"/>
  <c r="F47" i="17" s="1"/>
  <c r="I47" i="17"/>
  <c r="H47" i="17"/>
  <c r="G47" i="17"/>
  <c r="E47" i="17"/>
  <c r="D47" i="17"/>
  <c r="N47" i="17" s="1"/>
  <c r="C47" i="17"/>
  <c r="P46" i="17"/>
  <c r="O46" i="17"/>
  <c r="N46" i="17"/>
  <c r="L46" i="17"/>
  <c r="K46" i="17"/>
  <c r="J46" i="17"/>
  <c r="I46" i="17"/>
  <c r="H46" i="17"/>
  <c r="G46" i="17"/>
  <c r="E46" i="17" s="1"/>
  <c r="F46" i="17"/>
  <c r="D46" i="17"/>
  <c r="C46" i="17"/>
  <c r="M46" i="17" s="1"/>
  <c r="P45" i="17"/>
  <c r="O45" i="17"/>
  <c r="L45" i="17"/>
  <c r="K45" i="17"/>
  <c r="J45" i="17"/>
  <c r="I45" i="17"/>
  <c r="E45" i="17" s="1"/>
  <c r="H45" i="17"/>
  <c r="F45" i="17" s="1"/>
  <c r="G45" i="17"/>
  <c r="D45" i="17"/>
  <c r="N45" i="17" s="1"/>
  <c r="C45" i="17"/>
  <c r="M45" i="17" s="1"/>
  <c r="P44" i="17"/>
  <c r="O44" i="17"/>
  <c r="L44" i="17"/>
  <c r="K44" i="17"/>
  <c r="J44" i="17"/>
  <c r="N44" i="17" s="1"/>
  <c r="I44" i="17"/>
  <c r="E44" i="17" s="1"/>
  <c r="H44" i="17"/>
  <c r="G44" i="17"/>
  <c r="D44" i="17"/>
  <c r="C44" i="17"/>
  <c r="M44" i="17" s="1"/>
  <c r="P43" i="17"/>
  <c r="O43" i="17"/>
  <c r="M43" i="17"/>
  <c r="L43" i="17"/>
  <c r="K43" i="17"/>
  <c r="J43" i="17"/>
  <c r="F43" i="17" s="1"/>
  <c r="I43" i="17"/>
  <c r="H43" i="17"/>
  <c r="G43" i="17"/>
  <c r="E43" i="17"/>
  <c r="D43" i="17"/>
  <c r="N43" i="17" s="1"/>
  <c r="C43" i="17"/>
  <c r="P42" i="17"/>
  <c r="O42" i="17"/>
  <c r="N42" i="17"/>
  <c r="L42" i="17"/>
  <c r="K42" i="17"/>
  <c r="J42" i="17"/>
  <c r="I42" i="17"/>
  <c r="E42" i="17" s="1"/>
  <c r="H42" i="17"/>
  <c r="G42" i="17"/>
  <c r="F42" i="17"/>
  <c r="D42" i="17"/>
  <c r="C42" i="17"/>
  <c r="M42" i="17" s="1"/>
  <c r="P41" i="17"/>
  <c r="O41" i="17"/>
  <c r="L41" i="17"/>
  <c r="K41" i="17"/>
  <c r="J41" i="17"/>
  <c r="I41" i="17"/>
  <c r="E41" i="17" s="1"/>
  <c r="H41" i="17"/>
  <c r="F41" i="17" s="1"/>
  <c r="G41" i="17"/>
  <c r="D41" i="17"/>
  <c r="N41" i="17" s="1"/>
  <c r="C41" i="17"/>
  <c r="M41" i="17" s="1"/>
  <c r="P40" i="17"/>
  <c r="O40" i="17"/>
  <c r="L40" i="17"/>
  <c r="K40" i="17"/>
  <c r="J40" i="17"/>
  <c r="N40" i="17" s="1"/>
  <c r="I40" i="17"/>
  <c r="H40" i="17"/>
  <c r="G40" i="17"/>
  <c r="E40" i="17" s="1"/>
  <c r="D40" i="17"/>
  <c r="C40" i="17"/>
  <c r="M40" i="17" s="1"/>
  <c r="P39" i="17"/>
  <c r="O39" i="17"/>
  <c r="M39" i="17"/>
  <c r="L39" i="17"/>
  <c r="K39" i="17"/>
  <c r="J39" i="17"/>
  <c r="F39" i="17" s="1"/>
  <c r="I39" i="17"/>
  <c r="H39" i="17"/>
  <c r="G39" i="17"/>
  <c r="E39" i="17"/>
  <c r="D39" i="17"/>
  <c r="N39" i="17" s="1"/>
  <c r="C39" i="17"/>
  <c r="P38" i="17"/>
  <c r="O38" i="17"/>
  <c r="N38" i="17"/>
  <c r="L38" i="17"/>
  <c r="K38" i="17"/>
  <c r="J38" i="17"/>
  <c r="I38" i="17"/>
  <c r="E38" i="17" s="1"/>
  <c r="H38" i="17"/>
  <c r="G38" i="17"/>
  <c r="F38" i="17"/>
  <c r="D38" i="17"/>
  <c r="C38" i="17"/>
  <c r="M38" i="17" s="1"/>
  <c r="P37" i="17"/>
  <c r="O37" i="17"/>
  <c r="L37" i="17"/>
  <c r="K37" i="17"/>
  <c r="J37" i="17"/>
  <c r="I37" i="17"/>
  <c r="E37" i="17" s="1"/>
  <c r="H37" i="17"/>
  <c r="F37" i="17" s="1"/>
  <c r="G37" i="17"/>
  <c r="D37" i="17"/>
  <c r="N37" i="17" s="1"/>
  <c r="C37" i="17"/>
  <c r="M37" i="17" s="1"/>
  <c r="P36" i="17"/>
  <c r="O36" i="17"/>
  <c r="L36" i="17"/>
  <c r="K36" i="17"/>
  <c r="J36" i="17"/>
  <c r="F36" i="17" s="1"/>
  <c r="I36" i="17"/>
  <c r="H36" i="17"/>
  <c r="G36" i="17"/>
  <c r="E36" i="17" s="1"/>
  <c r="D36" i="17"/>
  <c r="N36" i="17" s="1"/>
  <c r="C36" i="17"/>
  <c r="M36" i="17" s="1"/>
  <c r="P35" i="17"/>
  <c r="O35" i="17"/>
  <c r="M35" i="17"/>
  <c r="L35" i="17"/>
  <c r="K35" i="17"/>
  <c r="J35" i="17"/>
  <c r="F35" i="17" s="1"/>
  <c r="I35" i="17"/>
  <c r="H35" i="17"/>
  <c r="G35" i="17"/>
  <c r="E35" i="17"/>
  <c r="D35" i="17"/>
  <c r="N35" i="17" s="1"/>
  <c r="C35" i="17"/>
  <c r="P34" i="17"/>
  <c r="O34" i="17"/>
  <c r="N34" i="17"/>
  <c r="L34" i="17"/>
  <c r="K34" i="17"/>
  <c r="J34" i="17"/>
  <c r="I34" i="17"/>
  <c r="E34" i="17" s="1"/>
  <c r="H34" i="17"/>
  <c r="G34" i="17"/>
  <c r="F34" i="17"/>
  <c r="D34" i="17"/>
  <c r="C34" i="17"/>
  <c r="M34" i="17" s="1"/>
  <c r="P33" i="17"/>
  <c r="O33" i="17"/>
  <c r="L33" i="17"/>
  <c r="K33" i="17"/>
  <c r="J33" i="17"/>
  <c r="I33" i="17"/>
  <c r="E33" i="17" s="1"/>
  <c r="H33" i="17"/>
  <c r="F33" i="17" s="1"/>
  <c r="G33" i="17"/>
  <c r="D33" i="17"/>
  <c r="N33" i="17" s="1"/>
  <c r="C33" i="17"/>
  <c r="M33" i="17" s="1"/>
  <c r="P32" i="17"/>
  <c r="O32" i="17"/>
  <c r="L32" i="17"/>
  <c r="K32" i="17"/>
  <c r="J32" i="17"/>
  <c r="F32" i="17" s="1"/>
  <c r="I32" i="17"/>
  <c r="E32" i="17" s="1"/>
  <c r="H32" i="17"/>
  <c r="G32" i="17"/>
  <c r="D32" i="17"/>
  <c r="N32" i="17" s="1"/>
  <c r="C32" i="17"/>
  <c r="M32" i="17" s="1"/>
  <c r="P31" i="17"/>
  <c r="O31" i="17"/>
  <c r="M31" i="17"/>
  <c r="L31" i="17"/>
  <c r="K31" i="17"/>
  <c r="J31" i="17"/>
  <c r="F31" i="17" s="1"/>
  <c r="I31" i="17"/>
  <c r="H31" i="17"/>
  <c r="G31" i="17"/>
  <c r="E31" i="17"/>
  <c r="D31" i="17"/>
  <c r="N31" i="17" s="1"/>
  <c r="C31" i="17"/>
  <c r="P30" i="17"/>
  <c r="O30" i="17"/>
  <c r="L30" i="17"/>
  <c r="K30" i="17"/>
  <c r="J30" i="17"/>
  <c r="F30" i="17" s="1"/>
  <c r="I30" i="17"/>
  <c r="E30" i="17" s="1"/>
  <c r="H30" i="17"/>
  <c r="G30" i="17"/>
  <c r="D30" i="17"/>
  <c r="N30" i="17" s="1"/>
  <c r="C30" i="17"/>
  <c r="M30" i="17" s="1"/>
  <c r="P29" i="17"/>
  <c r="O29" i="17"/>
  <c r="L29" i="17"/>
  <c r="K29" i="17"/>
  <c r="J29" i="17"/>
  <c r="I29" i="17"/>
  <c r="E29" i="17" s="1"/>
  <c r="H29" i="17"/>
  <c r="F29" i="17" s="1"/>
  <c r="G29" i="17"/>
  <c r="D29" i="17"/>
  <c r="N29" i="17" s="1"/>
  <c r="C29" i="17"/>
  <c r="M29" i="17" s="1"/>
  <c r="P28" i="17"/>
  <c r="O28" i="17"/>
  <c r="M28" i="17"/>
  <c r="L28" i="17"/>
  <c r="K28" i="17"/>
  <c r="J28" i="17"/>
  <c r="I28" i="17"/>
  <c r="H28" i="17"/>
  <c r="G28" i="17"/>
  <c r="E28" i="17" s="1"/>
  <c r="F28" i="17"/>
  <c r="D28" i="17"/>
  <c r="N28" i="17" s="1"/>
  <c r="C28" i="17"/>
  <c r="P27" i="17"/>
  <c r="O27" i="17"/>
  <c r="M27" i="17"/>
  <c r="L27" i="17"/>
  <c r="K27" i="17"/>
  <c r="J27" i="17"/>
  <c r="F27" i="17" s="1"/>
  <c r="I27" i="17"/>
  <c r="H27" i="17"/>
  <c r="G27" i="17"/>
  <c r="E27" i="17"/>
  <c r="D27" i="17"/>
  <c r="N27" i="17" s="1"/>
  <c r="C27" i="17"/>
  <c r="P26" i="17"/>
  <c r="O26" i="17"/>
  <c r="L26" i="17"/>
  <c r="K26" i="17"/>
  <c r="J26" i="17"/>
  <c r="F26" i="17" s="1"/>
  <c r="I26" i="17"/>
  <c r="E26" i="17" s="1"/>
  <c r="H26" i="17"/>
  <c r="G26" i="17"/>
  <c r="D26" i="17"/>
  <c r="N26" i="17" s="1"/>
  <c r="C26" i="17"/>
  <c r="M26" i="17" s="1"/>
  <c r="P25" i="17"/>
  <c r="O25" i="17"/>
  <c r="L25" i="17"/>
  <c r="K25" i="17"/>
  <c r="J25" i="17"/>
  <c r="I25" i="17"/>
  <c r="E25" i="17" s="1"/>
  <c r="H25" i="17"/>
  <c r="F25" i="17" s="1"/>
  <c r="G25" i="17"/>
  <c r="D25" i="17"/>
  <c r="N25" i="17" s="1"/>
  <c r="C25" i="17"/>
  <c r="M25" i="17" s="1"/>
  <c r="P24" i="17"/>
  <c r="O24" i="17"/>
  <c r="L24" i="17"/>
  <c r="K24" i="17"/>
  <c r="J24" i="17"/>
  <c r="I24" i="17"/>
  <c r="H24" i="17"/>
  <c r="G24" i="17"/>
  <c r="E24" i="17" s="1"/>
  <c r="F24" i="17"/>
  <c r="D24" i="17"/>
  <c r="N24" i="17" s="1"/>
  <c r="C24" i="17"/>
  <c r="M24" i="17" s="1"/>
  <c r="P23" i="17"/>
  <c r="O23" i="17"/>
  <c r="M23" i="17"/>
  <c r="L23" i="17"/>
  <c r="K23" i="17"/>
  <c r="J23" i="17"/>
  <c r="F23" i="17" s="1"/>
  <c r="I23" i="17"/>
  <c r="H23" i="17"/>
  <c r="G23" i="17"/>
  <c r="E23" i="17"/>
  <c r="D23" i="17"/>
  <c r="N23" i="17" s="1"/>
  <c r="C23" i="17"/>
  <c r="P22" i="17"/>
  <c r="O22" i="17"/>
  <c r="L22" i="17"/>
  <c r="K22" i="17"/>
  <c r="J22" i="17"/>
  <c r="F22" i="17" s="1"/>
  <c r="I22" i="17"/>
  <c r="E22" i="17" s="1"/>
  <c r="H22" i="17"/>
  <c r="G22" i="17"/>
  <c r="D22" i="17"/>
  <c r="N22" i="17" s="1"/>
  <c r="C22" i="17"/>
  <c r="M22" i="17" s="1"/>
  <c r="P21" i="17"/>
  <c r="O21" i="17"/>
  <c r="L21" i="17"/>
  <c r="K21" i="17"/>
  <c r="J21" i="17"/>
  <c r="I21" i="17"/>
  <c r="E21" i="17" s="1"/>
  <c r="H21" i="17"/>
  <c r="F21" i="17" s="1"/>
  <c r="G21" i="17"/>
  <c r="D21" i="17"/>
  <c r="N21" i="17" s="1"/>
  <c r="C21" i="17"/>
  <c r="M21" i="17" s="1"/>
  <c r="P20" i="17"/>
  <c r="O20" i="17"/>
  <c r="L20" i="17"/>
  <c r="K20" i="17"/>
  <c r="J20" i="17"/>
  <c r="I20" i="17"/>
  <c r="H20" i="17"/>
  <c r="G20" i="17"/>
  <c r="E20" i="17" s="1"/>
  <c r="F20" i="17"/>
  <c r="D20" i="17"/>
  <c r="N20" i="17" s="1"/>
  <c r="C20" i="17"/>
  <c r="M20" i="17" s="1"/>
  <c r="P19" i="17"/>
  <c r="O19" i="17"/>
  <c r="M19" i="17"/>
  <c r="L19" i="17"/>
  <c r="K19" i="17"/>
  <c r="J19" i="17"/>
  <c r="F19" i="17" s="1"/>
  <c r="I19" i="17"/>
  <c r="H19" i="17"/>
  <c r="G19" i="17"/>
  <c r="E19" i="17"/>
  <c r="D19" i="17"/>
  <c r="N19" i="17" s="1"/>
  <c r="C19" i="17"/>
  <c r="P18" i="17"/>
  <c r="O18" i="17"/>
  <c r="L18" i="17"/>
  <c r="K18" i="17"/>
  <c r="J18" i="17"/>
  <c r="F18" i="17" s="1"/>
  <c r="I18" i="17"/>
  <c r="E18" i="17" s="1"/>
  <c r="H18" i="17"/>
  <c r="G18" i="17"/>
  <c r="D18" i="17"/>
  <c r="N18" i="17" s="1"/>
  <c r="C18" i="17"/>
  <c r="M18" i="17" s="1"/>
  <c r="P17" i="17"/>
  <c r="O17" i="17"/>
  <c r="N17" i="17"/>
  <c r="L17" i="17"/>
  <c r="K17" i="17"/>
  <c r="J17" i="17"/>
  <c r="I17" i="17"/>
  <c r="E17" i="17" s="1"/>
  <c r="H17" i="17"/>
  <c r="G17" i="17"/>
  <c r="F17" i="17"/>
  <c r="D17" i="17"/>
  <c r="C17" i="17"/>
  <c r="M17" i="17" s="1"/>
  <c r="P16" i="17"/>
  <c r="O16" i="17"/>
  <c r="L16" i="17"/>
  <c r="K16" i="17"/>
  <c r="J16" i="17"/>
  <c r="I16" i="17"/>
  <c r="H16" i="17"/>
  <c r="F16" i="17" s="1"/>
  <c r="G16" i="17"/>
  <c r="E16" i="17" s="1"/>
  <c r="D16" i="17"/>
  <c r="N16" i="17" s="1"/>
  <c r="C16" i="17"/>
  <c r="M16" i="17" s="1"/>
  <c r="P15" i="17"/>
  <c r="O15" i="17"/>
  <c r="M15" i="17"/>
  <c r="L15" i="17"/>
  <c r="K15" i="17"/>
  <c r="J15" i="17"/>
  <c r="F15" i="17" s="1"/>
  <c r="I15" i="17"/>
  <c r="H15" i="17"/>
  <c r="G15" i="17"/>
  <c r="E15" i="17"/>
  <c r="D15" i="17"/>
  <c r="N15" i="17" s="1"/>
  <c r="C15" i="17"/>
  <c r="P14" i="17"/>
  <c r="O14" i="17"/>
  <c r="L14" i="17"/>
  <c r="K14" i="17"/>
  <c r="J14" i="17"/>
  <c r="F14" i="17" s="1"/>
  <c r="I14" i="17"/>
  <c r="E14" i="17" s="1"/>
  <c r="H14" i="17"/>
  <c r="G14" i="17"/>
  <c r="D14" i="17"/>
  <c r="N14" i="17" s="1"/>
  <c r="C14" i="17"/>
  <c r="M14" i="17" s="1"/>
  <c r="P13" i="17"/>
  <c r="O13" i="17"/>
  <c r="N13" i="17"/>
  <c r="L13" i="17"/>
  <c r="K13" i="17"/>
  <c r="J13" i="17"/>
  <c r="I13" i="17"/>
  <c r="E13" i="17" s="1"/>
  <c r="H13" i="17"/>
  <c r="G13" i="17"/>
  <c r="F13" i="17"/>
  <c r="D13" i="17"/>
  <c r="C13" i="17"/>
  <c r="M13" i="17" s="1"/>
  <c r="P12" i="17"/>
  <c r="O12" i="17"/>
  <c r="L12" i="17"/>
  <c r="K12" i="17"/>
  <c r="J12" i="17"/>
  <c r="I12" i="17"/>
  <c r="H12" i="17"/>
  <c r="G12" i="17"/>
  <c r="E12" i="17" s="1"/>
  <c r="F12" i="17"/>
  <c r="D12" i="17"/>
  <c r="N12" i="17" s="1"/>
  <c r="C12" i="17"/>
  <c r="M12" i="17" s="1"/>
  <c r="P11" i="17"/>
  <c r="O11" i="17"/>
  <c r="M11" i="17"/>
  <c r="L11" i="17"/>
  <c r="K11" i="17"/>
  <c r="J11" i="17"/>
  <c r="F11" i="17" s="1"/>
  <c r="I11" i="17"/>
  <c r="H11" i="17"/>
  <c r="G11" i="17"/>
  <c r="E11" i="17"/>
  <c r="D11" i="17"/>
  <c r="N11" i="17" s="1"/>
  <c r="C11" i="17"/>
  <c r="P10" i="17"/>
  <c r="O10" i="17"/>
  <c r="L10" i="17"/>
  <c r="K10" i="17"/>
  <c r="J10" i="17"/>
  <c r="F10" i="17" s="1"/>
  <c r="I10" i="17"/>
  <c r="E10" i="17" s="1"/>
  <c r="H10" i="17"/>
  <c r="G10" i="17"/>
  <c r="D10" i="17"/>
  <c r="N10" i="17" s="1"/>
  <c r="C10" i="17"/>
  <c r="M10" i="17" s="1"/>
  <c r="P9" i="17"/>
  <c r="P57" i="17" s="1"/>
  <c r="O9" i="17"/>
  <c r="O57" i="17" s="1"/>
  <c r="N9" i="17"/>
  <c r="L9" i="17"/>
  <c r="L57" i="17" s="1"/>
  <c r="K9" i="17"/>
  <c r="K57" i="17" s="1"/>
  <c r="J9" i="17"/>
  <c r="J57" i="17" s="1"/>
  <c r="I9" i="17"/>
  <c r="M9" i="17" s="1"/>
  <c r="H9" i="17"/>
  <c r="H57" i="17" s="1"/>
  <c r="G9" i="17"/>
  <c r="G57" i="17" s="1"/>
  <c r="F9" i="17"/>
  <c r="D9" i="17"/>
  <c r="D57" i="17" s="1"/>
  <c r="C9" i="17"/>
  <c r="C57" i="17" s="1"/>
  <c r="M8" i="21" l="1"/>
  <c r="M56" i="21" s="1"/>
  <c r="N8" i="21"/>
  <c r="N56" i="21" s="1"/>
  <c r="K9" i="19"/>
  <c r="K57" i="19" s="1"/>
  <c r="L9" i="19"/>
  <c r="L57" i="19" s="1"/>
  <c r="P58" i="18"/>
  <c r="N57" i="17"/>
  <c r="M57" i="17"/>
  <c r="I57" i="17"/>
  <c r="E9" i="17"/>
  <c r="E57" i="17" s="1"/>
  <c r="F40" i="17"/>
  <c r="F57" i="17" s="1"/>
  <c r="F44" i="17"/>
  <c r="F48" i="17"/>
  <c r="F52" i="17"/>
  <c r="F56" i="17"/>
  <c r="P51" i="16" l="1"/>
  <c r="Q51" i="16" s="1"/>
  <c r="O51" i="16"/>
  <c r="L51" i="16"/>
  <c r="J51" i="16"/>
  <c r="K51" i="16" s="1"/>
  <c r="I51" i="16"/>
  <c r="G51" i="16"/>
  <c r="E51" i="16"/>
  <c r="D51" i="16"/>
  <c r="C51" i="16"/>
  <c r="R50" i="16"/>
  <c r="Q50" i="16"/>
  <c r="M50" i="16"/>
  <c r="S50" i="16" s="1"/>
  <c r="T50" i="16" s="1"/>
  <c r="K50" i="16"/>
  <c r="F50" i="16"/>
  <c r="H50" i="16" s="1"/>
  <c r="E50" i="16"/>
  <c r="T49" i="16"/>
  <c r="S49" i="16"/>
  <c r="R49" i="16"/>
  <c r="Q49" i="16"/>
  <c r="N49" i="16"/>
  <c r="M49" i="16"/>
  <c r="K49" i="16"/>
  <c r="F49" i="16"/>
  <c r="H49" i="16" s="1"/>
  <c r="E49" i="16"/>
  <c r="S48" i="16"/>
  <c r="T48" i="16" s="1"/>
  <c r="R48" i="16"/>
  <c r="Q48" i="16"/>
  <c r="M48" i="16"/>
  <c r="N48" i="16" s="1"/>
  <c r="K48" i="16"/>
  <c r="H48" i="16"/>
  <c r="F48" i="16"/>
  <c r="E48" i="16"/>
  <c r="R47" i="16"/>
  <c r="Q47" i="16"/>
  <c r="N47" i="16"/>
  <c r="M47" i="16"/>
  <c r="S47" i="16" s="1"/>
  <c r="T47" i="16" s="1"/>
  <c r="K47" i="16"/>
  <c r="H47" i="16"/>
  <c r="F47" i="16"/>
  <c r="E47" i="16"/>
  <c r="R46" i="16"/>
  <c r="Q46" i="16"/>
  <c r="M46" i="16"/>
  <c r="S46" i="16" s="1"/>
  <c r="T46" i="16" s="1"/>
  <c r="K46" i="16"/>
  <c r="F46" i="16"/>
  <c r="H46" i="16" s="1"/>
  <c r="E46" i="16"/>
  <c r="T45" i="16"/>
  <c r="S45" i="16"/>
  <c r="R45" i="16"/>
  <c r="Q45" i="16"/>
  <c r="N45" i="16"/>
  <c r="M45" i="16"/>
  <c r="K45" i="16"/>
  <c r="F45" i="16"/>
  <c r="H45" i="16" s="1"/>
  <c r="E45" i="16"/>
  <c r="S44" i="16"/>
  <c r="T44" i="16" s="1"/>
  <c r="R44" i="16"/>
  <c r="Q44" i="16"/>
  <c r="M44" i="16"/>
  <c r="N44" i="16" s="1"/>
  <c r="K44" i="16"/>
  <c r="H44" i="16"/>
  <c r="F44" i="16"/>
  <c r="E44" i="16"/>
  <c r="R43" i="16"/>
  <c r="Q43" i="16"/>
  <c r="N43" i="16"/>
  <c r="M43" i="16"/>
  <c r="S43" i="16" s="1"/>
  <c r="T43" i="16" s="1"/>
  <c r="K43" i="16"/>
  <c r="H43" i="16"/>
  <c r="F43" i="16"/>
  <c r="E43" i="16"/>
  <c r="R42" i="16"/>
  <c r="Q42" i="16"/>
  <c r="M42" i="16"/>
  <c r="S42" i="16" s="1"/>
  <c r="T42" i="16" s="1"/>
  <c r="K42" i="16"/>
  <c r="F42" i="16"/>
  <c r="H42" i="16" s="1"/>
  <c r="E42" i="16"/>
  <c r="T41" i="16"/>
  <c r="S41" i="16"/>
  <c r="R41" i="16"/>
  <c r="Q41" i="16"/>
  <c r="N41" i="16"/>
  <c r="M41" i="16"/>
  <c r="K41" i="16"/>
  <c r="F41" i="16"/>
  <c r="H41" i="16" s="1"/>
  <c r="E41" i="16"/>
  <c r="S40" i="16"/>
  <c r="T40" i="16" s="1"/>
  <c r="R40" i="16"/>
  <c r="Q40" i="16"/>
  <c r="M40" i="16"/>
  <c r="N40" i="16" s="1"/>
  <c r="K40" i="16"/>
  <c r="H40" i="16"/>
  <c r="F40" i="16"/>
  <c r="E40" i="16"/>
  <c r="R39" i="16"/>
  <c r="Q39" i="16"/>
  <c r="N39" i="16"/>
  <c r="M39" i="16"/>
  <c r="S39" i="16" s="1"/>
  <c r="T39" i="16" s="1"/>
  <c r="K39" i="16"/>
  <c r="H39" i="16"/>
  <c r="F39" i="16"/>
  <c r="E39" i="16"/>
  <c r="R38" i="16"/>
  <c r="Q38" i="16"/>
  <c r="M38" i="16"/>
  <c r="S38" i="16" s="1"/>
  <c r="T38" i="16" s="1"/>
  <c r="K38" i="16"/>
  <c r="F38" i="16"/>
  <c r="H38" i="16" s="1"/>
  <c r="E38" i="16"/>
  <c r="R37" i="16"/>
  <c r="Q37" i="16"/>
  <c r="M37" i="16"/>
  <c r="N37" i="16" s="1"/>
  <c r="K37" i="16"/>
  <c r="F37" i="16"/>
  <c r="H37" i="16" s="1"/>
  <c r="E37" i="16"/>
  <c r="S36" i="16"/>
  <c r="T36" i="16" s="1"/>
  <c r="R36" i="16"/>
  <c r="Q36" i="16"/>
  <c r="M36" i="16"/>
  <c r="N36" i="16" s="1"/>
  <c r="K36" i="16"/>
  <c r="H36" i="16"/>
  <c r="F36" i="16"/>
  <c r="E36" i="16"/>
  <c r="R35" i="16"/>
  <c r="Q35" i="16"/>
  <c r="N35" i="16"/>
  <c r="M35" i="16"/>
  <c r="S35" i="16" s="1"/>
  <c r="T35" i="16" s="1"/>
  <c r="K35" i="16"/>
  <c r="H35" i="16"/>
  <c r="F35" i="16"/>
  <c r="E35" i="16"/>
  <c r="R34" i="16"/>
  <c r="Q34" i="16"/>
  <c r="M34" i="16"/>
  <c r="S34" i="16" s="1"/>
  <c r="T34" i="16" s="1"/>
  <c r="K34" i="16"/>
  <c r="F34" i="16"/>
  <c r="H34" i="16" s="1"/>
  <c r="E34" i="16"/>
  <c r="R33" i="16"/>
  <c r="Q33" i="16"/>
  <c r="M33" i="16"/>
  <c r="N33" i="16" s="1"/>
  <c r="K33" i="16"/>
  <c r="F33" i="16"/>
  <c r="H33" i="16" s="1"/>
  <c r="E33" i="16"/>
  <c r="S32" i="16"/>
  <c r="T32" i="16" s="1"/>
  <c r="R32" i="16"/>
  <c r="Q32" i="16"/>
  <c r="N32" i="16"/>
  <c r="M32" i="16"/>
  <c r="K32" i="16"/>
  <c r="F32" i="16"/>
  <c r="H32" i="16" s="1"/>
  <c r="E32" i="16"/>
  <c r="R31" i="16"/>
  <c r="Q31" i="16"/>
  <c r="N31" i="16"/>
  <c r="M31" i="16"/>
  <c r="S31" i="16" s="1"/>
  <c r="T31" i="16" s="1"/>
  <c r="K31" i="16"/>
  <c r="H31" i="16"/>
  <c r="F31" i="16"/>
  <c r="E31" i="16"/>
  <c r="R30" i="16"/>
  <c r="Q30" i="16"/>
  <c r="M30" i="16"/>
  <c r="S30" i="16" s="1"/>
  <c r="T30" i="16" s="1"/>
  <c r="F30" i="16"/>
  <c r="H30" i="16" s="1"/>
  <c r="E30" i="16"/>
  <c r="S29" i="16"/>
  <c r="T29" i="16" s="1"/>
  <c r="R29" i="16"/>
  <c r="Q29" i="16"/>
  <c r="N29" i="16"/>
  <c r="M29" i="16"/>
  <c r="K29" i="16"/>
  <c r="H29" i="16"/>
  <c r="F29" i="16"/>
  <c r="E29" i="16"/>
  <c r="R28" i="16"/>
  <c r="Q28" i="16"/>
  <c r="M28" i="16"/>
  <c r="N28" i="16" s="1"/>
  <c r="K28" i="16"/>
  <c r="H28" i="16"/>
  <c r="F28" i="16"/>
  <c r="E28" i="16"/>
  <c r="R27" i="16"/>
  <c r="Q27" i="16"/>
  <c r="M27" i="16"/>
  <c r="S27" i="16" s="1"/>
  <c r="T27" i="16" s="1"/>
  <c r="K27" i="16"/>
  <c r="F27" i="16"/>
  <c r="H27" i="16" s="1"/>
  <c r="E27" i="16"/>
  <c r="R26" i="16"/>
  <c r="Q26" i="16"/>
  <c r="M26" i="16"/>
  <c r="S26" i="16" s="1"/>
  <c r="T26" i="16" s="1"/>
  <c r="K26" i="16"/>
  <c r="F26" i="16"/>
  <c r="H26" i="16" s="1"/>
  <c r="E26" i="16"/>
  <c r="S25" i="16"/>
  <c r="T25" i="16" s="1"/>
  <c r="R25" i="16"/>
  <c r="Q25" i="16"/>
  <c r="N25" i="16"/>
  <c r="M25" i="16"/>
  <c r="F25" i="16"/>
  <c r="H25" i="16" s="1"/>
  <c r="E25" i="16"/>
  <c r="R24" i="16"/>
  <c r="Q24" i="16"/>
  <c r="M24" i="16"/>
  <c r="N24" i="16" s="1"/>
  <c r="K24" i="16"/>
  <c r="F24" i="16"/>
  <c r="H24" i="16" s="1"/>
  <c r="E24" i="16"/>
  <c r="S23" i="16"/>
  <c r="T23" i="16" s="1"/>
  <c r="R23" i="16"/>
  <c r="Q23" i="16"/>
  <c r="M23" i="16"/>
  <c r="N23" i="16" s="1"/>
  <c r="K23" i="16"/>
  <c r="F23" i="16"/>
  <c r="H23" i="16" s="1"/>
  <c r="E23" i="16"/>
  <c r="R22" i="16"/>
  <c r="Q22" i="16"/>
  <c r="N22" i="16"/>
  <c r="M22" i="16"/>
  <c r="S22" i="16" s="1"/>
  <c r="T22" i="16" s="1"/>
  <c r="K22" i="16"/>
  <c r="H22" i="16"/>
  <c r="F22" i="16"/>
  <c r="E22" i="16"/>
  <c r="R21" i="16"/>
  <c r="Q21" i="16"/>
  <c r="M21" i="16"/>
  <c r="S21" i="16" s="1"/>
  <c r="T21" i="16" s="1"/>
  <c r="K21" i="16"/>
  <c r="F21" i="16"/>
  <c r="H21" i="16" s="1"/>
  <c r="E21" i="16"/>
  <c r="R20" i="16"/>
  <c r="Q20" i="16"/>
  <c r="M20" i="16"/>
  <c r="N20" i="16" s="1"/>
  <c r="K20" i="16"/>
  <c r="F20" i="16"/>
  <c r="H20" i="16" s="1"/>
  <c r="E20" i="16"/>
  <c r="S19" i="16"/>
  <c r="T19" i="16" s="1"/>
  <c r="R19" i="16"/>
  <c r="Q19" i="16"/>
  <c r="M19" i="16"/>
  <c r="N19" i="16" s="1"/>
  <c r="K19" i="16"/>
  <c r="F19" i="16"/>
  <c r="H19" i="16" s="1"/>
  <c r="E19" i="16"/>
  <c r="R18" i="16"/>
  <c r="Q18" i="16"/>
  <c r="N18" i="16"/>
  <c r="M18" i="16"/>
  <c r="S18" i="16" s="1"/>
  <c r="T18" i="16" s="1"/>
  <c r="K18" i="16"/>
  <c r="H18" i="16"/>
  <c r="F18" i="16"/>
  <c r="E18" i="16"/>
  <c r="R17" i="16"/>
  <c r="Q17" i="16"/>
  <c r="M17" i="16"/>
  <c r="S17" i="16" s="1"/>
  <c r="T17" i="16" s="1"/>
  <c r="K17" i="16"/>
  <c r="F17" i="16"/>
  <c r="H17" i="16" s="1"/>
  <c r="E17" i="16"/>
  <c r="T16" i="16"/>
  <c r="S16" i="16"/>
  <c r="R16" i="16"/>
  <c r="Q16" i="16"/>
  <c r="N16" i="16"/>
  <c r="M16" i="16"/>
  <c r="K16" i="16"/>
  <c r="F16" i="16"/>
  <c r="H16" i="16" s="1"/>
  <c r="E16" i="16"/>
  <c r="S15" i="16"/>
  <c r="T15" i="16" s="1"/>
  <c r="R15" i="16"/>
  <c r="Q15" i="16"/>
  <c r="M15" i="16"/>
  <c r="N15" i="16" s="1"/>
  <c r="K15" i="16"/>
  <c r="H15" i="16"/>
  <c r="F15" i="16"/>
  <c r="E15" i="16"/>
  <c r="R14" i="16"/>
  <c r="Q14" i="16"/>
  <c r="N14" i="16"/>
  <c r="M14" i="16"/>
  <c r="S14" i="16" s="1"/>
  <c r="T14" i="16" s="1"/>
  <c r="F14" i="16"/>
  <c r="H14" i="16" s="1"/>
  <c r="E14" i="16"/>
  <c r="R13" i="16"/>
  <c r="Q13" i="16"/>
  <c r="N13" i="16"/>
  <c r="M13" i="16"/>
  <c r="S13" i="16" s="1"/>
  <c r="T13" i="16" s="1"/>
  <c r="K13" i="16"/>
  <c r="H13" i="16"/>
  <c r="F13" i="16"/>
  <c r="E13" i="16"/>
  <c r="S12" i="16"/>
  <c r="T12" i="16" s="1"/>
  <c r="R12" i="16"/>
  <c r="Q12" i="16"/>
  <c r="N12" i="16"/>
  <c r="M12" i="16"/>
  <c r="K12" i="16"/>
  <c r="F12" i="16"/>
  <c r="H12" i="16" s="1"/>
  <c r="E12" i="16"/>
  <c r="R11" i="16"/>
  <c r="Q11" i="16"/>
  <c r="M11" i="16"/>
  <c r="N11" i="16" s="1"/>
  <c r="K11" i="16"/>
  <c r="H11" i="16"/>
  <c r="F11" i="16"/>
  <c r="E11" i="16"/>
  <c r="R10" i="16"/>
  <c r="R51" i="16" s="1"/>
  <c r="Q10" i="16"/>
  <c r="M10" i="16"/>
  <c r="S10" i="16" s="1"/>
  <c r="K10" i="16"/>
  <c r="F10" i="16"/>
  <c r="F51" i="16" s="1"/>
  <c r="H51" i="16" s="1"/>
  <c r="E10" i="16"/>
  <c r="S51" i="16" l="1"/>
  <c r="T51" i="16" s="1"/>
  <c r="T10" i="16"/>
  <c r="H10" i="16"/>
  <c r="S11" i="16"/>
  <c r="T11" i="16" s="1"/>
  <c r="N17" i="16"/>
  <c r="N21" i="16"/>
  <c r="S28" i="16"/>
  <c r="T28" i="16" s="1"/>
  <c r="N30" i="16"/>
  <c r="N34" i="16"/>
  <c r="N38" i="16"/>
  <c r="N42" i="16"/>
  <c r="N46" i="16"/>
  <c r="N50" i="16"/>
  <c r="M51" i="16"/>
  <c r="N51" i="16" s="1"/>
  <c r="S20" i="16"/>
  <c r="T20" i="16" s="1"/>
  <c r="S24" i="16"/>
  <c r="T24" i="16" s="1"/>
  <c r="N26" i="16"/>
  <c r="S33" i="16"/>
  <c r="T33" i="16" s="1"/>
  <c r="S37" i="16"/>
  <c r="T37" i="16" s="1"/>
  <c r="N27" i="16"/>
  <c r="N10" i="16"/>
  <c r="P67" i="15" l="1"/>
  <c r="Q67" i="15" s="1"/>
  <c r="O67" i="15"/>
  <c r="L67" i="15"/>
  <c r="J67" i="15"/>
  <c r="K67" i="15" s="1"/>
  <c r="I67" i="15"/>
  <c r="G67" i="15"/>
  <c r="D67" i="15"/>
  <c r="E67" i="15" s="1"/>
  <c r="C67" i="15"/>
  <c r="C68" i="15" s="1"/>
  <c r="M66" i="15"/>
  <c r="S66" i="15" s="1"/>
  <c r="M65" i="15"/>
  <c r="S65" i="15" s="1"/>
  <c r="R64" i="15"/>
  <c r="Q64" i="15"/>
  <c r="M64" i="15"/>
  <c r="S64" i="15" s="1"/>
  <c r="T64" i="15" s="1"/>
  <c r="F64" i="15"/>
  <c r="H64" i="15" s="1"/>
  <c r="E64" i="15"/>
  <c r="R63" i="15"/>
  <c r="Q63" i="15"/>
  <c r="M63" i="15"/>
  <c r="S63" i="15" s="1"/>
  <c r="T63" i="15" s="1"/>
  <c r="H63" i="15"/>
  <c r="F63" i="15"/>
  <c r="E63" i="15"/>
  <c r="R62" i="15"/>
  <c r="Q62" i="15"/>
  <c r="M62" i="15"/>
  <c r="S62" i="15" s="1"/>
  <c r="T62" i="15" s="1"/>
  <c r="H62" i="15"/>
  <c r="F62" i="15"/>
  <c r="E62" i="15"/>
  <c r="R61" i="15"/>
  <c r="Q61" i="15"/>
  <c r="N61" i="15"/>
  <c r="M61" i="15"/>
  <c r="S61" i="15" s="1"/>
  <c r="T61" i="15" s="1"/>
  <c r="F61" i="15"/>
  <c r="H61" i="15" s="1"/>
  <c r="E61" i="15"/>
  <c r="S60" i="15"/>
  <c r="T60" i="15" s="1"/>
  <c r="R60" i="15"/>
  <c r="Q60" i="15"/>
  <c r="N60" i="15"/>
  <c r="M60" i="15"/>
  <c r="F60" i="15"/>
  <c r="H60" i="15" s="1"/>
  <c r="E60" i="15"/>
  <c r="S59" i="15"/>
  <c r="T59" i="15" s="1"/>
  <c r="R59" i="15"/>
  <c r="Q59" i="15"/>
  <c r="M59" i="15"/>
  <c r="N59" i="15" s="1"/>
  <c r="K59" i="15"/>
  <c r="F59" i="15"/>
  <c r="H59" i="15" s="1"/>
  <c r="E59" i="15"/>
  <c r="T58" i="15"/>
  <c r="S58" i="15"/>
  <c r="R58" i="15"/>
  <c r="R67" i="15" s="1"/>
  <c r="Q58" i="15"/>
  <c r="N58" i="15"/>
  <c r="M58" i="15"/>
  <c r="M67" i="15" s="1"/>
  <c r="N67" i="15" s="1"/>
  <c r="K58" i="15"/>
  <c r="F58" i="15"/>
  <c r="F67" i="15" s="1"/>
  <c r="E58" i="15"/>
  <c r="P56" i="15"/>
  <c r="Q56" i="15" s="1"/>
  <c r="O56" i="15"/>
  <c r="N56" i="15"/>
  <c r="M56" i="15"/>
  <c r="L56" i="15"/>
  <c r="J56" i="15"/>
  <c r="I56" i="15"/>
  <c r="G56" i="15"/>
  <c r="H56" i="15" s="1"/>
  <c r="E56" i="15"/>
  <c r="D56" i="15"/>
  <c r="S56" i="15" s="1"/>
  <c r="C56" i="15"/>
  <c r="S55" i="15"/>
  <c r="T55" i="15" s="1"/>
  <c r="R55" i="15"/>
  <c r="Q55" i="15"/>
  <c r="F55" i="15"/>
  <c r="E55" i="15"/>
  <c r="S54" i="15"/>
  <c r="R54" i="15"/>
  <c r="T54" i="15" s="1"/>
  <c r="Q54" i="15"/>
  <c r="N54" i="15"/>
  <c r="F54" i="15"/>
  <c r="F56" i="15" s="1"/>
  <c r="E54" i="15"/>
  <c r="Q52" i="15"/>
  <c r="P52" i="15"/>
  <c r="O52" i="15"/>
  <c r="M52" i="15"/>
  <c r="N52" i="15" s="1"/>
  <c r="L52" i="15"/>
  <c r="J52" i="15"/>
  <c r="K52" i="15" s="1"/>
  <c r="I52" i="15"/>
  <c r="G52" i="15"/>
  <c r="H52" i="15" s="1"/>
  <c r="F52" i="15"/>
  <c r="E52" i="15"/>
  <c r="D52" i="15"/>
  <c r="S52" i="15" s="1"/>
  <c r="T52" i="15" s="1"/>
  <c r="C52" i="15"/>
  <c r="S51" i="15"/>
  <c r="T51" i="15" s="1"/>
  <c r="R51" i="15"/>
  <c r="Q51" i="15"/>
  <c r="N51" i="15"/>
  <c r="K51" i="15"/>
  <c r="H51" i="15"/>
  <c r="F51" i="15"/>
  <c r="E51" i="15"/>
  <c r="T50" i="15"/>
  <c r="S50" i="15"/>
  <c r="R50" i="15"/>
  <c r="R52" i="15" s="1"/>
  <c r="Q50" i="15"/>
  <c r="N50" i="15"/>
  <c r="K50" i="15"/>
  <c r="F50" i="15"/>
  <c r="H50" i="15" s="1"/>
  <c r="E50" i="15"/>
  <c r="J48" i="15"/>
  <c r="J68" i="15" s="1"/>
  <c r="I48" i="15"/>
  <c r="I68" i="15" s="1"/>
  <c r="P47" i="15"/>
  <c r="P48" i="15" s="1"/>
  <c r="O47" i="15"/>
  <c r="O48" i="15" s="1"/>
  <c r="O68" i="15" s="1"/>
  <c r="L47" i="15"/>
  <c r="L48" i="15" s="1"/>
  <c r="L68" i="15" s="1"/>
  <c r="K47" i="15"/>
  <c r="J47" i="15"/>
  <c r="I47" i="15"/>
  <c r="G47" i="15"/>
  <c r="G48" i="15" s="1"/>
  <c r="D47" i="15"/>
  <c r="D48" i="15" s="1"/>
  <c r="C47" i="15"/>
  <c r="C48" i="15" s="1"/>
  <c r="R46" i="15"/>
  <c r="Q46" i="15"/>
  <c r="M46" i="15"/>
  <c r="S46" i="15" s="1"/>
  <c r="T46" i="15" s="1"/>
  <c r="K46" i="15"/>
  <c r="H46" i="15"/>
  <c r="F46" i="15"/>
  <c r="E46" i="15"/>
  <c r="R45" i="15"/>
  <c r="Q45" i="15"/>
  <c r="M45" i="15"/>
  <c r="N45" i="15" s="1"/>
  <c r="K45" i="15"/>
  <c r="F45" i="15"/>
  <c r="H45" i="15" s="1"/>
  <c r="E45" i="15"/>
  <c r="R44" i="15"/>
  <c r="Q44" i="15"/>
  <c r="N44" i="15"/>
  <c r="M44" i="15"/>
  <c r="S44" i="15" s="1"/>
  <c r="T44" i="15" s="1"/>
  <c r="K44" i="15"/>
  <c r="H44" i="15"/>
  <c r="F44" i="15"/>
  <c r="E44" i="15"/>
  <c r="S43" i="15"/>
  <c r="T43" i="15" s="1"/>
  <c r="R43" i="15"/>
  <c r="Q43" i="15"/>
  <c r="M43" i="15"/>
  <c r="N43" i="15" s="1"/>
  <c r="K43" i="15"/>
  <c r="F43" i="15"/>
  <c r="H43" i="15" s="1"/>
  <c r="E43" i="15"/>
  <c r="R42" i="15"/>
  <c r="Q42" i="15"/>
  <c r="M42" i="15"/>
  <c r="S42" i="15" s="1"/>
  <c r="T42" i="15" s="1"/>
  <c r="K42" i="15"/>
  <c r="H42" i="15"/>
  <c r="F42" i="15"/>
  <c r="E42" i="15"/>
  <c r="R41" i="15"/>
  <c r="Q41" i="15"/>
  <c r="M41" i="15"/>
  <c r="S41" i="15" s="1"/>
  <c r="T41" i="15" s="1"/>
  <c r="K41" i="15"/>
  <c r="F41" i="15"/>
  <c r="H41" i="15" s="1"/>
  <c r="E41" i="15"/>
  <c r="R40" i="15"/>
  <c r="Q40" i="15"/>
  <c r="N40" i="15"/>
  <c r="M40" i="15"/>
  <c r="S40" i="15" s="1"/>
  <c r="T40" i="15" s="1"/>
  <c r="K40" i="15"/>
  <c r="H40" i="15"/>
  <c r="F40" i="15"/>
  <c r="E40" i="15"/>
  <c r="S39" i="15"/>
  <c r="T39" i="15" s="1"/>
  <c r="R39" i="15"/>
  <c r="Q39" i="15"/>
  <c r="M39" i="15"/>
  <c r="N39" i="15" s="1"/>
  <c r="K39" i="15"/>
  <c r="F39" i="15"/>
  <c r="H39" i="15" s="1"/>
  <c r="E39" i="15"/>
  <c r="R38" i="15"/>
  <c r="Q38" i="15"/>
  <c r="M38" i="15"/>
  <c r="S38" i="15" s="1"/>
  <c r="T38" i="15" s="1"/>
  <c r="K38" i="15"/>
  <c r="H38" i="15"/>
  <c r="F38" i="15"/>
  <c r="E38" i="15"/>
  <c r="R37" i="15"/>
  <c r="Q37" i="15"/>
  <c r="M37" i="15"/>
  <c r="N37" i="15" s="1"/>
  <c r="K37" i="15"/>
  <c r="F37" i="15"/>
  <c r="H37" i="15" s="1"/>
  <c r="E37" i="15"/>
  <c r="R36" i="15"/>
  <c r="Q36" i="15"/>
  <c r="N36" i="15"/>
  <c r="M36" i="15"/>
  <c r="S36" i="15" s="1"/>
  <c r="T36" i="15" s="1"/>
  <c r="F36" i="15"/>
  <c r="H36" i="15" s="1"/>
  <c r="E36" i="15"/>
  <c r="S35" i="15"/>
  <c r="T35" i="15" s="1"/>
  <c r="R35" i="15"/>
  <c r="Q35" i="15"/>
  <c r="M35" i="15"/>
  <c r="N35" i="15" s="1"/>
  <c r="H35" i="15"/>
  <c r="F35" i="15"/>
  <c r="E35" i="15"/>
  <c r="S34" i="15"/>
  <c r="T34" i="15" s="1"/>
  <c r="R34" i="15"/>
  <c r="Q34" i="15"/>
  <c r="M34" i="15"/>
  <c r="N34" i="15" s="1"/>
  <c r="F34" i="15"/>
  <c r="H34" i="15" s="1"/>
  <c r="S33" i="15"/>
  <c r="T33" i="15" s="1"/>
  <c r="R33" i="15"/>
  <c r="Q33" i="15"/>
  <c r="M33" i="15"/>
  <c r="N33" i="15" s="1"/>
  <c r="F33" i="15"/>
  <c r="H33" i="15" s="1"/>
  <c r="E33" i="15"/>
  <c r="T32" i="15"/>
  <c r="S32" i="15"/>
  <c r="R32" i="15"/>
  <c r="Q32" i="15"/>
  <c r="N32" i="15"/>
  <c r="M32" i="15"/>
  <c r="F32" i="15"/>
  <c r="H32" i="15" s="1"/>
  <c r="T31" i="15"/>
  <c r="S31" i="15"/>
  <c r="R31" i="15"/>
  <c r="Q31" i="15"/>
  <c r="N31" i="15"/>
  <c r="M31" i="15"/>
  <c r="K31" i="15"/>
  <c r="F31" i="15"/>
  <c r="H31" i="15" s="1"/>
  <c r="E31" i="15"/>
  <c r="R30" i="15"/>
  <c r="Q30" i="15"/>
  <c r="M30" i="15"/>
  <c r="S30" i="15" s="1"/>
  <c r="T30" i="15" s="1"/>
  <c r="H30" i="15"/>
  <c r="F30" i="15"/>
  <c r="E30" i="15"/>
  <c r="R29" i="15"/>
  <c r="Q29" i="15"/>
  <c r="M29" i="15"/>
  <c r="N29" i="15" s="1"/>
  <c r="K29" i="15"/>
  <c r="F29" i="15"/>
  <c r="H29" i="15" s="1"/>
  <c r="E29" i="15"/>
  <c r="R28" i="15"/>
  <c r="Q28" i="15"/>
  <c r="N28" i="15"/>
  <c r="M28" i="15"/>
  <c r="S28" i="15" s="1"/>
  <c r="T28" i="15" s="1"/>
  <c r="F28" i="15"/>
  <c r="H28" i="15" s="1"/>
  <c r="R27" i="15"/>
  <c r="Q27" i="15"/>
  <c r="N27" i="15"/>
  <c r="M27" i="15"/>
  <c r="S27" i="15" s="1"/>
  <c r="F27" i="15"/>
  <c r="H27" i="15" s="1"/>
  <c r="E27" i="15"/>
  <c r="S26" i="15"/>
  <c r="T26" i="15" s="1"/>
  <c r="R26" i="15"/>
  <c r="Q26" i="15"/>
  <c r="M26" i="15"/>
  <c r="N26" i="15" s="1"/>
  <c r="K26" i="15"/>
  <c r="F26" i="15"/>
  <c r="H26" i="15" s="1"/>
  <c r="E26" i="15"/>
  <c r="T25" i="15"/>
  <c r="S25" i="15"/>
  <c r="R25" i="15"/>
  <c r="R47" i="15" s="1"/>
  <c r="Q25" i="15"/>
  <c r="N25" i="15"/>
  <c r="M25" i="15"/>
  <c r="M47" i="15" s="1"/>
  <c r="K25" i="15"/>
  <c r="F25" i="15"/>
  <c r="F47" i="15" s="1"/>
  <c r="F48" i="15" s="1"/>
  <c r="F68" i="15" s="1"/>
  <c r="E25" i="15"/>
  <c r="P23" i="15"/>
  <c r="Q23" i="15" s="1"/>
  <c r="O23" i="15"/>
  <c r="L23" i="15"/>
  <c r="J23" i="15"/>
  <c r="K23" i="15" s="1"/>
  <c r="I23" i="15"/>
  <c r="G23" i="15"/>
  <c r="E23" i="15"/>
  <c r="D23" i="15"/>
  <c r="C23" i="15"/>
  <c r="R22" i="15"/>
  <c r="Q22" i="15"/>
  <c r="N22" i="15"/>
  <c r="M22" i="15"/>
  <c r="S22" i="15" s="1"/>
  <c r="T22" i="15" s="1"/>
  <c r="K22" i="15"/>
  <c r="F22" i="15"/>
  <c r="H22" i="15" s="1"/>
  <c r="E22" i="15"/>
  <c r="S21" i="15"/>
  <c r="T21" i="15" s="1"/>
  <c r="R21" i="15"/>
  <c r="Q21" i="15"/>
  <c r="N21" i="15"/>
  <c r="M21" i="15"/>
  <c r="K21" i="15"/>
  <c r="F21" i="15"/>
  <c r="H21" i="15" s="1"/>
  <c r="E21" i="15"/>
  <c r="T20" i="15"/>
  <c r="S20" i="15"/>
  <c r="R20" i="15"/>
  <c r="Q20" i="15"/>
  <c r="N20" i="15"/>
  <c r="M20" i="15"/>
  <c r="K20" i="15"/>
  <c r="F20" i="15"/>
  <c r="H20" i="15" s="1"/>
  <c r="E20" i="15"/>
  <c r="R19" i="15"/>
  <c r="Q19" i="15"/>
  <c r="M19" i="15"/>
  <c r="S19" i="15" s="1"/>
  <c r="T19" i="15" s="1"/>
  <c r="K19" i="15"/>
  <c r="H19" i="15"/>
  <c r="F19" i="15"/>
  <c r="E19" i="15"/>
  <c r="R18" i="15"/>
  <c r="Q18" i="15"/>
  <c r="N18" i="15"/>
  <c r="M18" i="15"/>
  <c r="S18" i="15" s="1"/>
  <c r="T18" i="15" s="1"/>
  <c r="K18" i="15"/>
  <c r="F18" i="15"/>
  <c r="H18" i="15" s="1"/>
  <c r="E18" i="15"/>
  <c r="S17" i="15"/>
  <c r="T17" i="15" s="1"/>
  <c r="R17" i="15"/>
  <c r="Q17" i="15"/>
  <c r="N17" i="15"/>
  <c r="M17" i="15"/>
  <c r="K17" i="15"/>
  <c r="F17" i="15"/>
  <c r="H17" i="15" s="1"/>
  <c r="E17" i="15"/>
  <c r="T16" i="15"/>
  <c r="S16" i="15"/>
  <c r="R16" i="15"/>
  <c r="Q16" i="15"/>
  <c r="N16" i="15"/>
  <c r="M16" i="15"/>
  <c r="K16" i="15"/>
  <c r="F16" i="15"/>
  <c r="H16" i="15" s="1"/>
  <c r="E16" i="15"/>
  <c r="R15" i="15"/>
  <c r="Q15" i="15"/>
  <c r="M15" i="15"/>
  <c r="S15" i="15" s="1"/>
  <c r="T15" i="15" s="1"/>
  <c r="K15" i="15"/>
  <c r="H15" i="15"/>
  <c r="F15" i="15"/>
  <c r="E15" i="15"/>
  <c r="R14" i="15"/>
  <c r="Q14" i="15"/>
  <c r="N14" i="15"/>
  <c r="M14" i="15"/>
  <c r="S14" i="15" s="1"/>
  <c r="T14" i="15" s="1"/>
  <c r="K14" i="15"/>
  <c r="F14" i="15"/>
  <c r="H14" i="15" s="1"/>
  <c r="E14" i="15"/>
  <c r="S13" i="15"/>
  <c r="T13" i="15" s="1"/>
  <c r="R13" i="15"/>
  <c r="Q13" i="15"/>
  <c r="N13" i="15"/>
  <c r="M13" i="15"/>
  <c r="K13" i="15"/>
  <c r="F13" i="15"/>
  <c r="H13" i="15" s="1"/>
  <c r="E13" i="15"/>
  <c r="T12" i="15"/>
  <c r="S12" i="15"/>
  <c r="R12" i="15"/>
  <c r="Q12" i="15"/>
  <c r="N12" i="15"/>
  <c r="M12" i="15"/>
  <c r="K12" i="15"/>
  <c r="F12" i="15"/>
  <c r="F23" i="15" s="1"/>
  <c r="E12" i="15"/>
  <c r="R11" i="15"/>
  <c r="R23" i="15" s="1"/>
  <c r="Q11" i="15"/>
  <c r="M11" i="15"/>
  <c r="M23" i="15" s="1"/>
  <c r="N23" i="15" s="1"/>
  <c r="K11" i="15"/>
  <c r="H11" i="15"/>
  <c r="F11" i="15"/>
  <c r="E11" i="15"/>
  <c r="M48" i="15" l="1"/>
  <c r="N47" i="15"/>
  <c r="H67" i="15"/>
  <c r="T27" i="15"/>
  <c r="P68" i="15"/>
  <c r="Q68" i="15" s="1"/>
  <c r="Q48" i="15"/>
  <c r="D68" i="15"/>
  <c r="E68" i="15" s="1"/>
  <c r="E48" i="15"/>
  <c r="R48" i="15"/>
  <c r="H48" i="15"/>
  <c r="G68" i="15"/>
  <c r="H68" i="15" s="1"/>
  <c r="K68" i="15"/>
  <c r="H23" i="15"/>
  <c r="S23" i="15"/>
  <c r="T23" i="15" s="1"/>
  <c r="S67" i="15"/>
  <c r="T67" i="15" s="1"/>
  <c r="H12" i="15"/>
  <c r="N41" i="15"/>
  <c r="N62" i="15"/>
  <c r="N11" i="15"/>
  <c r="N15" i="15"/>
  <c r="N19" i="15"/>
  <c r="N30" i="15"/>
  <c r="E47" i="15"/>
  <c r="K48" i="15"/>
  <c r="H54" i="15"/>
  <c r="N63" i="15"/>
  <c r="H25" i="15"/>
  <c r="N38" i="15"/>
  <c r="N42" i="15"/>
  <c r="N46" i="15"/>
  <c r="N64" i="15"/>
  <c r="H58" i="15"/>
  <c r="S29" i="15"/>
  <c r="T29" i="15" s="1"/>
  <c r="S37" i="15"/>
  <c r="T37" i="15" s="1"/>
  <c r="S45" i="15"/>
  <c r="T45" i="15" s="1"/>
  <c r="R56" i="15"/>
  <c r="T56" i="15" s="1"/>
  <c r="S11" i="15"/>
  <c r="T11" i="15" s="1"/>
  <c r="H47" i="15"/>
  <c r="Q47" i="15"/>
  <c r="S47" i="15" l="1"/>
  <c r="R68" i="15"/>
  <c r="N48" i="15"/>
  <c r="M68" i="15"/>
  <c r="N68" i="15" s="1"/>
  <c r="S48" i="15" l="1"/>
  <c r="T47" i="15"/>
  <c r="S68" i="15" l="1"/>
  <c r="T68" i="15" s="1"/>
  <c r="T48" i="15"/>
  <c r="M66" i="14" l="1"/>
  <c r="L66" i="14"/>
  <c r="K66" i="14"/>
  <c r="J66" i="14"/>
  <c r="I66" i="14"/>
  <c r="H66" i="14"/>
  <c r="G66" i="14"/>
  <c r="F66" i="14"/>
  <c r="E66" i="14"/>
  <c r="D66" i="14"/>
  <c r="C66" i="14"/>
  <c r="N65" i="14"/>
  <c r="M65" i="14"/>
  <c r="N64" i="14"/>
  <c r="M64" i="14"/>
  <c r="N63" i="14"/>
  <c r="M63" i="14"/>
  <c r="N62" i="14"/>
  <c r="M62" i="14"/>
  <c r="N61" i="14"/>
  <c r="M61" i="14"/>
  <c r="N60" i="14"/>
  <c r="M60" i="14"/>
  <c r="N59" i="14"/>
  <c r="M59" i="14"/>
  <c r="N58" i="14"/>
  <c r="M58" i="14"/>
  <c r="N57" i="14"/>
  <c r="N66" i="14" s="1"/>
  <c r="M57" i="14"/>
  <c r="L55" i="14"/>
  <c r="K55" i="14"/>
  <c r="J55" i="14"/>
  <c r="I55" i="14"/>
  <c r="H55" i="14"/>
  <c r="G55" i="14"/>
  <c r="F55" i="14"/>
  <c r="E55" i="14"/>
  <c r="D55" i="14"/>
  <c r="N55" i="14" s="1"/>
  <c r="C55" i="14"/>
  <c r="M55" i="14" s="1"/>
  <c r="N54" i="14"/>
  <c r="M54" i="14"/>
  <c r="N53" i="14"/>
  <c r="M53" i="14"/>
  <c r="L51" i="14"/>
  <c r="K51" i="14"/>
  <c r="J51" i="14"/>
  <c r="I51" i="14"/>
  <c r="H51" i="14"/>
  <c r="G51" i="14"/>
  <c r="F51" i="14"/>
  <c r="E51" i="14"/>
  <c r="D51" i="14"/>
  <c r="N51" i="14" s="1"/>
  <c r="C51" i="14"/>
  <c r="M51" i="14" s="1"/>
  <c r="N50" i="14"/>
  <c r="M50" i="14"/>
  <c r="N49" i="14"/>
  <c r="M49" i="14"/>
  <c r="K47" i="14"/>
  <c r="K67" i="14" s="1"/>
  <c r="H47" i="14"/>
  <c r="H67" i="14" s="1"/>
  <c r="C47" i="14"/>
  <c r="C67" i="14" s="1"/>
  <c r="L46" i="14"/>
  <c r="L47" i="14" s="1"/>
  <c r="L67" i="14" s="1"/>
  <c r="K46" i="14"/>
  <c r="J46" i="14"/>
  <c r="J47" i="14" s="1"/>
  <c r="J67" i="14" s="1"/>
  <c r="I46" i="14"/>
  <c r="I47" i="14" s="1"/>
  <c r="I67" i="14" s="1"/>
  <c r="H46" i="14"/>
  <c r="G46" i="14"/>
  <c r="G47" i="14" s="1"/>
  <c r="G67" i="14" s="1"/>
  <c r="F46" i="14"/>
  <c r="F47" i="14" s="1"/>
  <c r="F67" i="14" s="1"/>
  <c r="E46" i="14"/>
  <c r="E47" i="14" s="1"/>
  <c r="E67" i="14" s="1"/>
  <c r="D46" i="14"/>
  <c r="D47" i="14" s="1"/>
  <c r="D67" i="14" s="1"/>
  <c r="N67" i="14" s="1"/>
  <c r="C46" i="14"/>
  <c r="N45" i="14"/>
  <c r="M45" i="14"/>
  <c r="N44" i="14"/>
  <c r="M44" i="14"/>
  <c r="N43" i="14"/>
  <c r="M43" i="14"/>
  <c r="N42" i="14"/>
  <c r="M42" i="14"/>
  <c r="N41" i="14"/>
  <c r="M41" i="14"/>
  <c r="N40" i="14"/>
  <c r="M40" i="14"/>
  <c r="N39" i="14"/>
  <c r="M39" i="14"/>
  <c r="N38" i="14"/>
  <c r="M38" i="14"/>
  <c r="N37" i="14"/>
  <c r="M37" i="14"/>
  <c r="N36" i="14"/>
  <c r="M36" i="14"/>
  <c r="N35" i="14"/>
  <c r="M35" i="14"/>
  <c r="N34" i="14"/>
  <c r="M34" i="14"/>
  <c r="N33" i="14"/>
  <c r="M33" i="14"/>
  <c r="N32" i="14"/>
  <c r="M32" i="14"/>
  <c r="N31" i="14"/>
  <c r="M31" i="14"/>
  <c r="N30" i="14"/>
  <c r="M30" i="14"/>
  <c r="N29" i="14"/>
  <c r="M29" i="14"/>
  <c r="N28" i="14"/>
  <c r="M28" i="14"/>
  <c r="N27" i="14"/>
  <c r="M27" i="14"/>
  <c r="N26" i="14"/>
  <c r="M26" i="14"/>
  <c r="N25" i="14"/>
  <c r="M25" i="14"/>
  <c r="N24" i="14"/>
  <c r="N46" i="14" s="1"/>
  <c r="M24" i="14"/>
  <c r="M46" i="14" s="1"/>
  <c r="L22" i="14"/>
  <c r="K22" i="14"/>
  <c r="J22" i="14"/>
  <c r="I22" i="14"/>
  <c r="H22" i="14"/>
  <c r="G22" i="14"/>
  <c r="F22" i="14"/>
  <c r="E22" i="14"/>
  <c r="D22" i="14"/>
  <c r="N22" i="14" s="1"/>
  <c r="C22" i="14"/>
  <c r="M22" i="14" s="1"/>
  <c r="N21" i="14"/>
  <c r="M21" i="14"/>
  <c r="N20" i="14"/>
  <c r="M20" i="14"/>
  <c r="N19" i="14"/>
  <c r="M19" i="14"/>
  <c r="N18" i="14"/>
  <c r="M18" i="14"/>
  <c r="N17" i="14"/>
  <c r="M17" i="14"/>
  <c r="N16" i="14"/>
  <c r="M16" i="14"/>
  <c r="N15" i="14"/>
  <c r="M15" i="14"/>
  <c r="N14" i="14"/>
  <c r="M14" i="14"/>
  <c r="N13" i="14"/>
  <c r="M13" i="14"/>
  <c r="N12" i="14"/>
  <c r="M12" i="14"/>
  <c r="N11" i="14"/>
  <c r="M11" i="14"/>
  <c r="N10" i="14"/>
  <c r="M10" i="14"/>
  <c r="N66" i="13"/>
  <c r="M66" i="13"/>
  <c r="L66" i="13"/>
  <c r="K66" i="13"/>
  <c r="J66" i="13"/>
  <c r="I66" i="13"/>
  <c r="I67" i="13" s="1"/>
  <c r="H66" i="13"/>
  <c r="G66" i="13"/>
  <c r="G67" i="13" s="1"/>
  <c r="F66" i="13"/>
  <c r="E66" i="13"/>
  <c r="D66" i="13"/>
  <c r="C66" i="13"/>
  <c r="R65" i="13"/>
  <c r="Q65" i="13"/>
  <c r="P65" i="13"/>
  <c r="O65" i="13"/>
  <c r="R64" i="13"/>
  <c r="Q64" i="13"/>
  <c r="P64" i="13"/>
  <c r="O64" i="13"/>
  <c r="R63" i="13"/>
  <c r="Q63" i="13"/>
  <c r="P63" i="13"/>
  <c r="O63" i="13"/>
  <c r="R62" i="13"/>
  <c r="Q62" i="13"/>
  <c r="P62" i="13"/>
  <c r="O62" i="13"/>
  <c r="R61" i="13"/>
  <c r="Q61" i="13"/>
  <c r="P61" i="13"/>
  <c r="O61" i="13"/>
  <c r="R60" i="13"/>
  <c r="Q60" i="13"/>
  <c r="P60" i="13"/>
  <c r="O60" i="13"/>
  <c r="R59" i="13"/>
  <c r="Q59" i="13"/>
  <c r="P59" i="13"/>
  <c r="O59" i="13"/>
  <c r="R58" i="13"/>
  <c r="Q58" i="13"/>
  <c r="P58" i="13"/>
  <c r="O58" i="13"/>
  <c r="R57" i="13"/>
  <c r="R66" i="13" s="1"/>
  <c r="Q57" i="13"/>
  <c r="Q66" i="13" s="1"/>
  <c r="P57" i="13"/>
  <c r="P66" i="13" s="1"/>
  <c r="O57" i="13"/>
  <c r="O66" i="13" s="1"/>
  <c r="R55" i="13"/>
  <c r="Q55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P54" i="13"/>
  <c r="O54" i="13"/>
  <c r="P53" i="13"/>
  <c r="P55" i="13" s="1"/>
  <c r="O53" i="13"/>
  <c r="O55" i="13" s="1"/>
  <c r="R51" i="13"/>
  <c r="Q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P50" i="13"/>
  <c r="O50" i="13"/>
  <c r="P49" i="13"/>
  <c r="P51" i="13" s="1"/>
  <c r="O49" i="13"/>
  <c r="O51" i="13" s="1"/>
  <c r="N46" i="13"/>
  <c r="N47" i="13" s="1"/>
  <c r="M46" i="13"/>
  <c r="M47" i="13" s="1"/>
  <c r="L46" i="13"/>
  <c r="L47" i="13" s="1"/>
  <c r="K46" i="13"/>
  <c r="K47" i="13" s="1"/>
  <c r="J46" i="13"/>
  <c r="J47" i="13" s="1"/>
  <c r="I46" i="13"/>
  <c r="I47" i="13" s="1"/>
  <c r="H46" i="13"/>
  <c r="H47" i="13" s="1"/>
  <c r="G46" i="13"/>
  <c r="G47" i="13" s="1"/>
  <c r="F46" i="13"/>
  <c r="F47" i="13" s="1"/>
  <c r="E46" i="13"/>
  <c r="E47" i="13" s="1"/>
  <c r="D46" i="13"/>
  <c r="D47" i="13" s="1"/>
  <c r="C46" i="13"/>
  <c r="C47" i="13" s="1"/>
  <c r="R45" i="13"/>
  <c r="Q45" i="13"/>
  <c r="P45" i="13"/>
  <c r="O45" i="13"/>
  <c r="R44" i="13"/>
  <c r="Q44" i="13"/>
  <c r="P44" i="13"/>
  <c r="O44" i="13"/>
  <c r="R43" i="13"/>
  <c r="Q43" i="13"/>
  <c r="P43" i="13"/>
  <c r="O43" i="13"/>
  <c r="R42" i="13"/>
  <c r="Q42" i="13"/>
  <c r="P42" i="13"/>
  <c r="O42" i="13"/>
  <c r="R41" i="13"/>
  <c r="Q41" i="13"/>
  <c r="P41" i="13"/>
  <c r="O41" i="13"/>
  <c r="R40" i="13"/>
  <c r="Q40" i="13"/>
  <c r="P40" i="13"/>
  <c r="O40" i="13"/>
  <c r="R39" i="13"/>
  <c r="Q39" i="13"/>
  <c r="P39" i="13"/>
  <c r="O39" i="13"/>
  <c r="R38" i="13"/>
  <c r="Q38" i="13"/>
  <c r="P38" i="13"/>
  <c r="O38" i="13"/>
  <c r="R37" i="13"/>
  <c r="Q37" i="13"/>
  <c r="P37" i="13"/>
  <c r="O37" i="13"/>
  <c r="R36" i="13"/>
  <c r="Q36" i="13"/>
  <c r="P36" i="13"/>
  <c r="O36" i="13"/>
  <c r="R35" i="13"/>
  <c r="Q35" i="13"/>
  <c r="P35" i="13"/>
  <c r="O35" i="13"/>
  <c r="R34" i="13"/>
  <c r="Q34" i="13"/>
  <c r="P34" i="13"/>
  <c r="O34" i="13"/>
  <c r="R33" i="13"/>
  <c r="Q33" i="13"/>
  <c r="P33" i="13"/>
  <c r="O33" i="13"/>
  <c r="R32" i="13"/>
  <c r="Q32" i="13"/>
  <c r="P32" i="13"/>
  <c r="O32" i="13"/>
  <c r="R31" i="13"/>
  <c r="Q31" i="13"/>
  <c r="P31" i="13"/>
  <c r="O31" i="13"/>
  <c r="R30" i="13"/>
  <c r="Q30" i="13"/>
  <c r="P30" i="13"/>
  <c r="O30" i="13"/>
  <c r="R29" i="13"/>
  <c r="Q29" i="13"/>
  <c r="P29" i="13"/>
  <c r="O29" i="13"/>
  <c r="R28" i="13"/>
  <c r="Q28" i="13"/>
  <c r="P28" i="13"/>
  <c r="O28" i="13"/>
  <c r="R27" i="13"/>
  <c r="Q27" i="13"/>
  <c r="P27" i="13"/>
  <c r="O27" i="13"/>
  <c r="R26" i="13"/>
  <c r="Q26" i="13"/>
  <c r="P26" i="13"/>
  <c r="O26" i="13"/>
  <c r="R25" i="13"/>
  <c r="Q25" i="13"/>
  <c r="P25" i="13"/>
  <c r="P46" i="13" s="1"/>
  <c r="O25" i="13"/>
  <c r="O46" i="13" s="1"/>
  <c r="R24" i="13"/>
  <c r="R46" i="13" s="1"/>
  <c r="Q24" i="13"/>
  <c r="Q46" i="13" s="1"/>
  <c r="P24" i="13"/>
  <c r="O24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R21" i="13"/>
  <c r="Q21" i="13"/>
  <c r="P21" i="13"/>
  <c r="O21" i="13"/>
  <c r="R20" i="13"/>
  <c r="Q20" i="13"/>
  <c r="P20" i="13"/>
  <c r="O20" i="13"/>
  <c r="R19" i="13"/>
  <c r="Q19" i="13"/>
  <c r="P19" i="13"/>
  <c r="O19" i="13"/>
  <c r="R18" i="13"/>
  <c r="Q18" i="13"/>
  <c r="P18" i="13"/>
  <c r="O18" i="13"/>
  <c r="R17" i="13"/>
  <c r="Q17" i="13"/>
  <c r="P17" i="13"/>
  <c r="O17" i="13"/>
  <c r="R16" i="13"/>
  <c r="Q16" i="13"/>
  <c r="P16" i="13"/>
  <c r="O16" i="13"/>
  <c r="R15" i="13"/>
  <c r="Q15" i="13"/>
  <c r="P15" i="13"/>
  <c r="O15" i="13"/>
  <c r="R14" i="13"/>
  <c r="Q14" i="13"/>
  <c r="P14" i="13"/>
  <c r="O14" i="13"/>
  <c r="R13" i="13"/>
  <c r="Q13" i="13"/>
  <c r="P13" i="13"/>
  <c r="O13" i="13"/>
  <c r="R12" i="13"/>
  <c r="Q12" i="13"/>
  <c r="P12" i="13"/>
  <c r="O12" i="13"/>
  <c r="R11" i="13"/>
  <c r="Q11" i="13"/>
  <c r="P11" i="13"/>
  <c r="P22" i="13" s="1"/>
  <c r="O11" i="13"/>
  <c r="O22" i="13" s="1"/>
  <c r="R10" i="13"/>
  <c r="Q10" i="13"/>
  <c r="P10" i="13"/>
  <c r="O10" i="13"/>
  <c r="J67" i="12"/>
  <c r="I67" i="12"/>
  <c r="H67" i="12"/>
  <c r="G67" i="12"/>
  <c r="F67" i="12"/>
  <c r="E67" i="12"/>
  <c r="D67" i="12"/>
  <c r="C67" i="12"/>
  <c r="L66" i="12"/>
  <c r="K66" i="12"/>
  <c r="L65" i="12"/>
  <c r="K65" i="12"/>
  <c r="L64" i="12"/>
  <c r="K64" i="12"/>
  <c r="L63" i="12"/>
  <c r="K63" i="12"/>
  <c r="L62" i="12"/>
  <c r="K62" i="12"/>
  <c r="L61" i="12"/>
  <c r="K61" i="12"/>
  <c r="L60" i="12"/>
  <c r="K60" i="12"/>
  <c r="L59" i="12"/>
  <c r="K59" i="12"/>
  <c r="K67" i="12" s="1"/>
  <c r="L58" i="12"/>
  <c r="L67" i="12" s="1"/>
  <c r="K58" i="12"/>
  <c r="K56" i="12"/>
  <c r="J56" i="12"/>
  <c r="I56" i="12"/>
  <c r="H56" i="12"/>
  <c r="G56" i="12"/>
  <c r="F56" i="12"/>
  <c r="E56" i="12"/>
  <c r="D56" i="12"/>
  <c r="C56" i="12"/>
  <c r="L55" i="12"/>
  <c r="K55" i="12"/>
  <c r="L54" i="12"/>
  <c r="L56" i="12" s="1"/>
  <c r="K54" i="12"/>
  <c r="J52" i="12"/>
  <c r="I52" i="12"/>
  <c r="H52" i="12"/>
  <c r="G52" i="12"/>
  <c r="F52" i="12"/>
  <c r="E52" i="12"/>
  <c r="D52" i="12"/>
  <c r="C52" i="12"/>
  <c r="L51" i="12"/>
  <c r="K51" i="12"/>
  <c r="L50" i="12"/>
  <c r="L52" i="12" s="1"/>
  <c r="K50" i="12"/>
  <c r="K52" i="12" s="1"/>
  <c r="J47" i="12"/>
  <c r="I47" i="12"/>
  <c r="I48" i="12" s="1"/>
  <c r="I68" i="12" s="1"/>
  <c r="H47" i="12"/>
  <c r="H48" i="12" s="1"/>
  <c r="H68" i="12" s="1"/>
  <c r="G47" i="12"/>
  <c r="F47" i="12"/>
  <c r="E47" i="12"/>
  <c r="E48" i="12" s="1"/>
  <c r="E68" i="12" s="1"/>
  <c r="D47" i="12"/>
  <c r="D48" i="12" s="1"/>
  <c r="D68" i="12" s="1"/>
  <c r="C47" i="12"/>
  <c r="L46" i="12"/>
  <c r="K46" i="12"/>
  <c r="L45" i="12"/>
  <c r="K45" i="12"/>
  <c r="L44" i="12"/>
  <c r="K44" i="12"/>
  <c r="L43" i="12"/>
  <c r="K43" i="12"/>
  <c r="L42" i="12"/>
  <c r="K42" i="12"/>
  <c r="L41" i="12"/>
  <c r="K41" i="12"/>
  <c r="L40" i="12"/>
  <c r="K40" i="12"/>
  <c r="L39" i="12"/>
  <c r="K39" i="12"/>
  <c r="L38" i="12"/>
  <c r="K38" i="12"/>
  <c r="L37" i="12"/>
  <c r="K37" i="12"/>
  <c r="L36" i="12"/>
  <c r="K36" i="12"/>
  <c r="L35" i="12"/>
  <c r="K35" i="12"/>
  <c r="L34" i="12"/>
  <c r="K34" i="12"/>
  <c r="L33" i="12"/>
  <c r="K33" i="12"/>
  <c r="L32" i="12"/>
  <c r="K32" i="12"/>
  <c r="L31" i="12"/>
  <c r="K31" i="12"/>
  <c r="L30" i="12"/>
  <c r="K30" i="12"/>
  <c r="L29" i="12"/>
  <c r="K29" i="12"/>
  <c r="L28" i="12"/>
  <c r="K28" i="12"/>
  <c r="L27" i="12"/>
  <c r="K27" i="12"/>
  <c r="L26" i="12"/>
  <c r="K26" i="12"/>
  <c r="L25" i="12"/>
  <c r="L47" i="12" s="1"/>
  <c r="K25" i="12"/>
  <c r="K47" i="12" s="1"/>
  <c r="J23" i="12"/>
  <c r="J48" i="12" s="1"/>
  <c r="J68" i="12" s="1"/>
  <c r="I23" i="12"/>
  <c r="H23" i="12"/>
  <c r="G23" i="12"/>
  <c r="G48" i="12" s="1"/>
  <c r="G68" i="12" s="1"/>
  <c r="F23" i="12"/>
  <c r="F48" i="12" s="1"/>
  <c r="F68" i="12" s="1"/>
  <c r="E23" i="12"/>
  <c r="D23" i="12"/>
  <c r="C23" i="12"/>
  <c r="C48" i="12" s="1"/>
  <c r="C68" i="12" s="1"/>
  <c r="L22" i="12"/>
  <c r="K22" i="12"/>
  <c r="L21" i="12"/>
  <c r="K21" i="12"/>
  <c r="L20" i="12"/>
  <c r="K20" i="12"/>
  <c r="L19" i="12"/>
  <c r="K19" i="12"/>
  <c r="L18" i="12"/>
  <c r="K18" i="12"/>
  <c r="L17" i="12"/>
  <c r="K17" i="12"/>
  <c r="L16" i="12"/>
  <c r="K16" i="12"/>
  <c r="L15" i="12"/>
  <c r="K15" i="12"/>
  <c r="L14" i="12"/>
  <c r="K14" i="12"/>
  <c r="L13" i="12"/>
  <c r="K13" i="12"/>
  <c r="L12" i="12"/>
  <c r="K12" i="12"/>
  <c r="L11" i="12"/>
  <c r="L23" i="12" s="1"/>
  <c r="K11" i="12"/>
  <c r="K23" i="12" s="1"/>
  <c r="K68" i="11"/>
  <c r="C68" i="11"/>
  <c r="N67" i="11"/>
  <c r="N68" i="11" s="1"/>
  <c r="M67" i="11"/>
  <c r="L67" i="11"/>
  <c r="L68" i="11" s="1"/>
  <c r="K67" i="11"/>
  <c r="I67" i="11"/>
  <c r="H67" i="11"/>
  <c r="G67" i="11"/>
  <c r="G68" i="11" s="1"/>
  <c r="F67" i="11"/>
  <c r="E67" i="11"/>
  <c r="C67" i="11"/>
  <c r="J66" i="11"/>
  <c r="P66" i="11" s="1"/>
  <c r="I66" i="11"/>
  <c r="O66" i="11" s="1"/>
  <c r="P65" i="11"/>
  <c r="O65" i="11"/>
  <c r="J65" i="11"/>
  <c r="I65" i="11"/>
  <c r="J64" i="11"/>
  <c r="P64" i="11" s="1"/>
  <c r="I64" i="11"/>
  <c r="O64" i="11" s="1"/>
  <c r="P63" i="11"/>
  <c r="O63" i="11"/>
  <c r="J63" i="11"/>
  <c r="I63" i="11"/>
  <c r="J62" i="11"/>
  <c r="P62" i="11" s="1"/>
  <c r="I62" i="11"/>
  <c r="O62" i="11" s="1"/>
  <c r="P61" i="11"/>
  <c r="O61" i="11"/>
  <c r="J61" i="11"/>
  <c r="I61" i="11"/>
  <c r="J60" i="11"/>
  <c r="P60" i="11" s="1"/>
  <c r="I60" i="11"/>
  <c r="O60" i="11" s="1"/>
  <c r="P59" i="11"/>
  <c r="O59" i="11"/>
  <c r="J59" i="11"/>
  <c r="I59" i="11"/>
  <c r="J58" i="11"/>
  <c r="P58" i="11" s="1"/>
  <c r="P67" i="11" s="1"/>
  <c r="I58" i="11"/>
  <c r="O58" i="11" s="1"/>
  <c r="N56" i="11"/>
  <c r="M56" i="11"/>
  <c r="L56" i="11"/>
  <c r="K56" i="11"/>
  <c r="H56" i="11"/>
  <c r="G56" i="11"/>
  <c r="F56" i="11"/>
  <c r="E56" i="11"/>
  <c r="D56" i="11"/>
  <c r="D68" i="11" s="1"/>
  <c r="C56" i="11"/>
  <c r="J55" i="11"/>
  <c r="J56" i="11" s="1"/>
  <c r="I55" i="11"/>
  <c r="I56" i="11" s="1"/>
  <c r="I68" i="11" s="1"/>
  <c r="P54" i="11"/>
  <c r="O54" i="11"/>
  <c r="J54" i="11"/>
  <c r="I54" i="11"/>
  <c r="N52" i="11"/>
  <c r="M52" i="11"/>
  <c r="L52" i="11"/>
  <c r="K52" i="11"/>
  <c r="H52" i="11"/>
  <c r="G52" i="11"/>
  <c r="F52" i="11"/>
  <c r="E52" i="11"/>
  <c r="D52" i="11"/>
  <c r="C52" i="11"/>
  <c r="J51" i="11"/>
  <c r="P51" i="11" s="1"/>
  <c r="I51" i="11"/>
  <c r="O51" i="11" s="1"/>
  <c r="P50" i="11"/>
  <c r="O50" i="11"/>
  <c r="J50" i="11"/>
  <c r="J52" i="11" s="1"/>
  <c r="I50" i="11"/>
  <c r="I52" i="11" s="1"/>
  <c r="N48" i="11"/>
  <c r="L48" i="11"/>
  <c r="K48" i="11"/>
  <c r="D48" i="11"/>
  <c r="C48" i="11"/>
  <c r="N47" i="11"/>
  <c r="M47" i="11"/>
  <c r="M48" i="11" s="1"/>
  <c r="L47" i="11"/>
  <c r="K47" i="11"/>
  <c r="J47" i="11"/>
  <c r="I47" i="11"/>
  <c r="I48" i="11" s="1"/>
  <c r="H47" i="11"/>
  <c r="H48" i="11" s="1"/>
  <c r="G47" i="11"/>
  <c r="G48" i="11" s="1"/>
  <c r="F47" i="11"/>
  <c r="E47" i="11"/>
  <c r="E48" i="11" s="1"/>
  <c r="D47" i="11"/>
  <c r="C47" i="11"/>
  <c r="P46" i="11"/>
  <c r="O46" i="11"/>
  <c r="J46" i="11"/>
  <c r="I46" i="11"/>
  <c r="J45" i="11"/>
  <c r="P45" i="11" s="1"/>
  <c r="I45" i="11"/>
  <c r="O45" i="11" s="1"/>
  <c r="P44" i="11"/>
  <c r="O44" i="11"/>
  <c r="J44" i="11"/>
  <c r="I44" i="11"/>
  <c r="J43" i="11"/>
  <c r="P43" i="11" s="1"/>
  <c r="I43" i="11"/>
  <c r="O43" i="11" s="1"/>
  <c r="P42" i="11"/>
  <c r="O42" i="11"/>
  <c r="J42" i="11"/>
  <c r="I42" i="11"/>
  <c r="J41" i="11"/>
  <c r="P41" i="11" s="1"/>
  <c r="I41" i="11"/>
  <c r="O41" i="11" s="1"/>
  <c r="P40" i="11"/>
  <c r="O40" i="11"/>
  <c r="J40" i="11"/>
  <c r="I40" i="11"/>
  <c r="J39" i="11"/>
  <c r="P39" i="11" s="1"/>
  <c r="I39" i="11"/>
  <c r="O39" i="11" s="1"/>
  <c r="P38" i="11"/>
  <c r="O38" i="11"/>
  <c r="J38" i="11"/>
  <c r="I38" i="11"/>
  <c r="J37" i="11"/>
  <c r="P37" i="11" s="1"/>
  <c r="I37" i="11"/>
  <c r="O37" i="11" s="1"/>
  <c r="P36" i="11"/>
  <c r="O36" i="11"/>
  <c r="J36" i="11"/>
  <c r="I36" i="11"/>
  <c r="J35" i="11"/>
  <c r="P35" i="11" s="1"/>
  <c r="I35" i="11"/>
  <c r="O35" i="11" s="1"/>
  <c r="P34" i="11"/>
  <c r="O34" i="11"/>
  <c r="J34" i="11"/>
  <c r="I34" i="11"/>
  <c r="J33" i="11"/>
  <c r="P33" i="11" s="1"/>
  <c r="I33" i="11"/>
  <c r="O33" i="11" s="1"/>
  <c r="P32" i="11"/>
  <c r="O32" i="11"/>
  <c r="J32" i="11"/>
  <c r="I32" i="11"/>
  <c r="J31" i="11"/>
  <c r="P31" i="11" s="1"/>
  <c r="I31" i="11"/>
  <c r="O31" i="11" s="1"/>
  <c r="P30" i="11"/>
  <c r="O30" i="11"/>
  <c r="J30" i="11"/>
  <c r="I30" i="11"/>
  <c r="J29" i="11"/>
  <c r="P29" i="11" s="1"/>
  <c r="I29" i="11"/>
  <c r="O29" i="11" s="1"/>
  <c r="P28" i="11"/>
  <c r="O28" i="11"/>
  <c r="J28" i="11"/>
  <c r="I28" i="11"/>
  <c r="J27" i="11"/>
  <c r="P27" i="11" s="1"/>
  <c r="I27" i="11"/>
  <c r="O27" i="11" s="1"/>
  <c r="P26" i="11"/>
  <c r="O26" i="11"/>
  <c r="J26" i="11"/>
  <c r="I26" i="11"/>
  <c r="J25" i="11"/>
  <c r="P25" i="11" s="1"/>
  <c r="P47" i="11" s="1"/>
  <c r="I25" i="11"/>
  <c r="O25" i="11" s="1"/>
  <c r="N23" i="11"/>
  <c r="M23" i="11"/>
  <c r="L23" i="11"/>
  <c r="K23" i="11"/>
  <c r="H23" i="11"/>
  <c r="G23" i="11"/>
  <c r="F23" i="11"/>
  <c r="F48" i="11" s="1"/>
  <c r="E23" i="11"/>
  <c r="D23" i="11"/>
  <c r="C23" i="11"/>
  <c r="J22" i="11"/>
  <c r="P22" i="11" s="1"/>
  <c r="I22" i="11"/>
  <c r="O22" i="11" s="1"/>
  <c r="P21" i="11"/>
  <c r="O21" i="11"/>
  <c r="J21" i="11"/>
  <c r="I21" i="11"/>
  <c r="J20" i="11"/>
  <c r="P20" i="11" s="1"/>
  <c r="I20" i="11"/>
  <c r="O20" i="11" s="1"/>
  <c r="P19" i="11"/>
  <c r="O19" i="11"/>
  <c r="J19" i="11"/>
  <c r="I19" i="11"/>
  <c r="J18" i="11"/>
  <c r="P18" i="11" s="1"/>
  <c r="I18" i="11"/>
  <c r="O18" i="11" s="1"/>
  <c r="P17" i="11"/>
  <c r="O17" i="11"/>
  <c r="J17" i="11"/>
  <c r="I17" i="11"/>
  <c r="J16" i="11"/>
  <c r="P16" i="11" s="1"/>
  <c r="I16" i="11"/>
  <c r="O16" i="11" s="1"/>
  <c r="P15" i="11"/>
  <c r="O15" i="11"/>
  <c r="J15" i="11"/>
  <c r="I15" i="11"/>
  <c r="J14" i="11"/>
  <c r="P14" i="11" s="1"/>
  <c r="I14" i="11"/>
  <c r="O14" i="11" s="1"/>
  <c r="P13" i="11"/>
  <c r="O13" i="11"/>
  <c r="J13" i="11"/>
  <c r="I13" i="11"/>
  <c r="J12" i="11"/>
  <c r="P12" i="11" s="1"/>
  <c r="I12" i="11"/>
  <c r="O12" i="11" s="1"/>
  <c r="P11" i="11"/>
  <c r="O11" i="11"/>
  <c r="J11" i="11"/>
  <c r="I11" i="11"/>
  <c r="I23" i="11" s="1"/>
  <c r="P66" i="10"/>
  <c r="O66" i="10"/>
  <c r="L66" i="10"/>
  <c r="K66" i="10"/>
  <c r="J66" i="10"/>
  <c r="I66" i="10"/>
  <c r="E66" i="10" s="1"/>
  <c r="H66" i="10"/>
  <c r="G66" i="10"/>
  <c r="D66" i="10"/>
  <c r="C66" i="10"/>
  <c r="M66" i="10" s="1"/>
  <c r="P65" i="10"/>
  <c r="O65" i="10"/>
  <c r="L65" i="10"/>
  <c r="K65" i="10"/>
  <c r="J65" i="10"/>
  <c r="I65" i="10"/>
  <c r="E65" i="10" s="1"/>
  <c r="H65" i="10"/>
  <c r="G65" i="10"/>
  <c r="D65" i="10"/>
  <c r="C65" i="10"/>
  <c r="P64" i="10"/>
  <c r="O64" i="10"/>
  <c r="L64" i="10"/>
  <c r="K64" i="10"/>
  <c r="J64" i="10"/>
  <c r="F64" i="10" s="1"/>
  <c r="I64" i="10"/>
  <c r="H64" i="10"/>
  <c r="G64" i="10"/>
  <c r="D64" i="10"/>
  <c r="C64" i="10"/>
  <c r="P63" i="10"/>
  <c r="O63" i="10"/>
  <c r="L63" i="10"/>
  <c r="K63" i="10"/>
  <c r="J63" i="10"/>
  <c r="I63" i="10"/>
  <c r="M63" i="10" s="1"/>
  <c r="H63" i="10"/>
  <c r="G63" i="10"/>
  <c r="F63" i="10"/>
  <c r="D63" i="10"/>
  <c r="N63" i="10" s="1"/>
  <c r="C63" i="10"/>
  <c r="P62" i="10"/>
  <c r="O62" i="10"/>
  <c r="L62" i="10"/>
  <c r="K62" i="10"/>
  <c r="J62" i="10"/>
  <c r="F62" i="10" s="1"/>
  <c r="I62" i="10"/>
  <c r="E62" i="10" s="1"/>
  <c r="H62" i="10"/>
  <c r="G62" i="10"/>
  <c r="D62" i="10"/>
  <c r="C62" i="10"/>
  <c r="P61" i="10"/>
  <c r="O61" i="10"/>
  <c r="L61" i="10"/>
  <c r="K61" i="10"/>
  <c r="J61" i="10"/>
  <c r="I61" i="10"/>
  <c r="E61" i="10" s="1"/>
  <c r="H61" i="10"/>
  <c r="G61" i="10"/>
  <c r="D61" i="10"/>
  <c r="C61" i="10"/>
  <c r="M61" i="10" s="1"/>
  <c r="P60" i="10"/>
  <c r="O60" i="10"/>
  <c r="L60" i="10"/>
  <c r="K60" i="10"/>
  <c r="J60" i="10"/>
  <c r="I60" i="10"/>
  <c r="H60" i="10"/>
  <c r="G60" i="10"/>
  <c r="D60" i="10"/>
  <c r="C60" i="10"/>
  <c r="P59" i="10"/>
  <c r="O59" i="10"/>
  <c r="L59" i="10"/>
  <c r="K59" i="10"/>
  <c r="J59" i="10"/>
  <c r="F59" i="10" s="1"/>
  <c r="I59" i="10"/>
  <c r="M59" i="10" s="1"/>
  <c r="H59" i="10"/>
  <c r="G59" i="10"/>
  <c r="D59" i="10"/>
  <c r="N59" i="10" s="1"/>
  <c r="C59" i="10"/>
  <c r="P58" i="10"/>
  <c r="O58" i="10"/>
  <c r="M58" i="10"/>
  <c r="L58" i="10"/>
  <c r="K58" i="10"/>
  <c r="J58" i="10"/>
  <c r="I58" i="10"/>
  <c r="H58" i="10"/>
  <c r="G58" i="10"/>
  <c r="E58" i="10"/>
  <c r="D58" i="10"/>
  <c r="D67" i="10" s="1"/>
  <c r="C58" i="10"/>
  <c r="I56" i="10"/>
  <c r="C56" i="10"/>
  <c r="P55" i="10"/>
  <c r="O55" i="10"/>
  <c r="L55" i="10"/>
  <c r="K55" i="10"/>
  <c r="M55" i="10" s="1"/>
  <c r="I55" i="10"/>
  <c r="H55" i="10"/>
  <c r="F55" i="10" s="1"/>
  <c r="G55" i="10"/>
  <c r="E55" i="10" s="1"/>
  <c r="D55" i="10"/>
  <c r="C55" i="10"/>
  <c r="P54" i="10"/>
  <c r="P56" i="10" s="1"/>
  <c r="O54" i="10"/>
  <c r="N54" i="10"/>
  <c r="L54" i="10"/>
  <c r="K54" i="10"/>
  <c r="K56" i="10" s="1"/>
  <c r="J54" i="10"/>
  <c r="J56" i="10" s="1"/>
  <c r="I54" i="10"/>
  <c r="H54" i="10"/>
  <c r="H56" i="10" s="1"/>
  <c r="G54" i="10"/>
  <c r="E54" i="10" s="1"/>
  <c r="F54" i="10"/>
  <c r="D54" i="10"/>
  <c r="C54" i="10"/>
  <c r="M54" i="10" s="1"/>
  <c r="L52" i="10"/>
  <c r="C52" i="10"/>
  <c r="P51" i="10"/>
  <c r="O51" i="10"/>
  <c r="L51" i="10"/>
  <c r="K51" i="10"/>
  <c r="J51" i="10"/>
  <c r="F51" i="10" s="1"/>
  <c r="I51" i="10"/>
  <c r="H51" i="10"/>
  <c r="G51" i="10"/>
  <c r="D51" i="10"/>
  <c r="N51" i="10" s="1"/>
  <c r="C51" i="10"/>
  <c r="P50" i="10"/>
  <c r="O50" i="10"/>
  <c r="O52" i="10" s="1"/>
  <c r="L50" i="10"/>
  <c r="K50" i="10"/>
  <c r="K52" i="10" s="1"/>
  <c r="J50" i="10"/>
  <c r="J52" i="10" s="1"/>
  <c r="I50" i="10"/>
  <c r="I52" i="10" s="1"/>
  <c r="H50" i="10"/>
  <c r="G50" i="10"/>
  <c r="D50" i="10"/>
  <c r="D52" i="10" s="1"/>
  <c r="N52" i="10" s="1"/>
  <c r="C50" i="10"/>
  <c r="M50" i="10" s="1"/>
  <c r="P46" i="10"/>
  <c r="O46" i="10"/>
  <c r="L46" i="10"/>
  <c r="K46" i="10"/>
  <c r="J46" i="10"/>
  <c r="I46" i="10"/>
  <c r="H46" i="10"/>
  <c r="G46" i="10"/>
  <c r="D46" i="10"/>
  <c r="C46" i="10"/>
  <c r="P45" i="10"/>
  <c r="O45" i="10"/>
  <c r="L45" i="10"/>
  <c r="K45" i="10"/>
  <c r="J45" i="10"/>
  <c r="I45" i="10"/>
  <c r="H45" i="10"/>
  <c r="G45" i="10"/>
  <c r="E45" i="10" s="1"/>
  <c r="D45" i="10"/>
  <c r="C45" i="10"/>
  <c r="M45" i="10" s="1"/>
  <c r="P44" i="10"/>
  <c r="O44" i="10"/>
  <c r="L44" i="10"/>
  <c r="K44" i="10"/>
  <c r="J44" i="10"/>
  <c r="N44" i="10" s="1"/>
  <c r="I44" i="10"/>
  <c r="E44" i="10" s="1"/>
  <c r="H44" i="10"/>
  <c r="G44" i="10"/>
  <c r="D44" i="10"/>
  <c r="C44" i="10"/>
  <c r="M44" i="10" s="1"/>
  <c r="P43" i="10"/>
  <c r="O43" i="10"/>
  <c r="L43" i="10"/>
  <c r="K43" i="10"/>
  <c r="J43" i="10"/>
  <c r="I43" i="10"/>
  <c r="H43" i="10"/>
  <c r="G43" i="10"/>
  <c r="F43" i="10"/>
  <c r="D43" i="10"/>
  <c r="C43" i="10"/>
  <c r="P42" i="10"/>
  <c r="O42" i="10"/>
  <c r="L42" i="10"/>
  <c r="K42" i="10"/>
  <c r="J42" i="10"/>
  <c r="F42" i="10" s="1"/>
  <c r="I42" i="10"/>
  <c r="E42" i="10" s="1"/>
  <c r="H42" i="10"/>
  <c r="G42" i="10"/>
  <c r="D42" i="10"/>
  <c r="C42" i="10"/>
  <c r="P41" i="10"/>
  <c r="O41" i="10"/>
  <c r="L41" i="10"/>
  <c r="K41" i="10"/>
  <c r="J41" i="10"/>
  <c r="I41" i="10"/>
  <c r="H41" i="10"/>
  <c r="G41" i="10"/>
  <c r="D41" i="10"/>
  <c r="C41" i="10"/>
  <c r="M41" i="10" s="1"/>
  <c r="P40" i="10"/>
  <c r="O40" i="10"/>
  <c r="L40" i="10"/>
  <c r="K40" i="10"/>
  <c r="J40" i="10"/>
  <c r="F40" i="10" s="1"/>
  <c r="I40" i="10"/>
  <c r="E40" i="10" s="1"/>
  <c r="H40" i="10"/>
  <c r="G40" i="10"/>
  <c r="D40" i="10"/>
  <c r="N40" i="10" s="1"/>
  <c r="C40" i="10"/>
  <c r="P39" i="10"/>
  <c r="O39" i="10"/>
  <c r="L39" i="10"/>
  <c r="K39" i="10"/>
  <c r="J39" i="10"/>
  <c r="I39" i="10"/>
  <c r="E39" i="10" s="1"/>
  <c r="H39" i="10"/>
  <c r="G39" i="10"/>
  <c r="D39" i="10"/>
  <c r="C39" i="10"/>
  <c r="M39" i="10" s="1"/>
  <c r="P38" i="10"/>
  <c r="O38" i="10"/>
  <c r="L38" i="10"/>
  <c r="K38" i="10"/>
  <c r="J38" i="10"/>
  <c r="F38" i="10" s="1"/>
  <c r="I38" i="10"/>
  <c r="H38" i="10"/>
  <c r="G38" i="10"/>
  <c r="D38" i="10"/>
  <c r="N38" i="10" s="1"/>
  <c r="C38" i="10"/>
  <c r="P37" i="10"/>
  <c r="O37" i="10"/>
  <c r="L37" i="10"/>
  <c r="K37" i="10"/>
  <c r="J37" i="10"/>
  <c r="N37" i="10" s="1"/>
  <c r="I37" i="10"/>
  <c r="H37" i="10"/>
  <c r="G37" i="10"/>
  <c r="D37" i="10"/>
  <c r="C37" i="10"/>
  <c r="M37" i="10" s="1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P35" i="10"/>
  <c r="O35" i="10"/>
  <c r="L35" i="10"/>
  <c r="K35" i="10"/>
  <c r="J35" i="10"/>
  <c r="F35" i="10" s="1"/>
  <c r="I35" i="10"/>
  <c r="E35" i="10" s="1"/>
  <c r="H35" i="10"/>
  <c r="G35" i="10"/>
  <c r="D35" i="10"/>
  <c r="C35" i="10"/>
  <c r="P34" i="10"/>
  <c r="O34" i="10"/>
  <c r="L34" i="10"/>
  <c r="K34" i="10"/>
  <c r="J34" i="10"/>
  <c r="I34" i="10"/>
  <c r="E34" i="10" s="1"/>
  <c r="H34" i="10"/>
  <c r="G34" i="10"/>
  <c r="D34" i="10"/>
  <c r="C34" i="10"/>
  <c r="M34" i="10" s="1"/>
  <c r="P33" i="10"/>
  <c r="O33" i="10"/>
  <c r="L33" i="10"/>
  <c r="K33" i="10"/>
  <c r="J33" i="10"/>
  <c r="I33" i="10"/>
  <c r="H33" i="10"/>
  <c r="G33" i="10"/>
  <c r="E33" i="10" s="1"/>
  <c r="D33" i="10"/>
  <c r="C33" i="10"/>
  <c r="M33" i="10" s="1"/>
  <c r="P32" i="10"/>
  <c r="O32" i="10"/>
  <c r="L32" i="10"/>
  <c r="K32" i="10"/>
  <c r="J32" i="10"/>
  <c r="F32" i="10" s="1"/>
  <c r="I32" i="10"/>
  <c r="H32" i="10"/>
  <c r="G32" i="10"/>
  <c r="E32" i="10" s="1"/>
  <c r="D32" i="10"/>
  <c r="N32" i="10" s="1"/>
  <c r="C32" i="10"/>
  <c r="M32" i="10" s="1"/>
  <c r="P31" i="10"/>
  <c r="O31" i="10"/>
  <c r="L31" i="10"/>
  <c r="K31" i="10"/>
  <c r="J31" i="10"/>
  <c r="I31" i="10"/>
  <c r="H31" i="10"/>
  <c r="F31" i="10" s="1"/>
  <c r="G31" i="10"/>
  <c r="D31" i="10"/>
  <c r="C31" i="10"/>
  <c r="P30" i="10"/>
  <c r="O30" i="10"/>
  <c r="L30" i="10"/>
  <c r="K30" i="10"/>
  <c r="J30" i="10"/>
  <c r="F30" i="10" s="1"/>
  <c r="I30" i="10"/>
  <c r="H30" i="10"/>
  <c r="G30" i="10"/>
  <c r="D30" i="10"/>
  <c r="C30" i="10"/>
  <c r="P29" i="10"/>
  <c r="O29" i="10"/>
  <c r="L29" i="10"/>
  <c r="K29" i="10"/>
  <c r="J29" i="10"/>
  <c r="I29" i="10"/>
  <c r="H29" i="10"/>
  <c r="G29" i="10"/>
  <c r="D29" i="10"/>
  <c r="C29" i="10"/>
  <c r="M29" i="10" s="1"/>
  <c r="P28" i="10"/>
  <c r="O28" i="10"/>
  <c r="L28" i="10"/>
  <c r="K28" i="10"/>
  <c r="J28" i="10"/>
  <c r="N28" i="10" s="1"/>
  <c r="I28" i="10"/>
  <c r="M28" i="10" s="1"/>
  <c r="H28" i="10"/>
  <c r="G28" i="10"/>
  <c r="D28" i="10"/>
  <c r="C28" i="10"/>
  <c r="P27" i="10"/>
  <c r="O27" i="10"/>
  <c r="L27" i="10"/>
  <c r="K27" i="10"/>
  <c r="J27" i="10"/>
  <c r="F27" i="10" s="1"/>
  <c r="I27" i="10"/>
  <c r="E27" i="10" s="1"/>
  <c r="H27" i="10"/>
  <c r="G27" i="10"/>
  <c r="D27" i="10"/>
  <c r="C27" i="10"/>
  <c r="M27" i="10" s="1"/>
  <c r="P26" i="10"/>
  <c r="O26" i="10"/>
  <c r="L26" i="10"/>
  <c r="K26" i="10"/>
  <c r="J26" i="10"/>
  <c r="I26" i="10"/>
  <c r="H26" i="10"/>
  <c r="G26" i="10"/>
  <c r="D26" i="10"/>
  <c r="C26" i="10"/>
  <c r="P25" i="10"/>
  <c r="O25" i="10"/>
  <c r="L25" i="10"/>
  <c r="K25" i="10"/>
  <c r="J25" i="10"/>
  <c r="J47" i="10" s="1"/>
  <c r="I25" i="10"/>
  <c r="H25" i="10"/>
  <c r="G25" i="10"/>
  <c r="E25" i="10" s="1"/>
  <c r="D25" i="10"/>
  <c r="C25" i="10"/>
  <c r="P22" i="10"/>
  <c r="O22" i="10"/>
  <c r="L22" i="10"/>
  <c r="K22" i="10"/>
  <c r="J22" i="10"/>
  <c r="I22" i="10"/>
  <c r="E22" i="10" s="1"/>
  <c r="H22" i="10"/>
  <c r="F22" i="10" s="1"/>
  <c r="G22" i="10"/>
  <c r="D22" i="10"/>
  <c r="C22" i="10"/>
  <c r="M22" i="10" s="1"/>
  <c r="P21" i="10"/>
  <c r="O21" i="10"/>
  <c r="L21" i="10"/>
  <c r="K21" i="10"/>
  <c r="J21" i="10"/>
  <c r="I21" i="10"/>
  <c r="H21" i="10"/>
  <c r="G21" i="10"/>
  <c r="D21" i="10"/>
  <c r="C21" i="10"/>
  <c r="P20" i="10"/>
  <c r="O20" i="10"/>
  <c r="L20" i="10"/>
  <c r="K20" i="10"/>
  <c r="J20" i="10"/>
  <c r="N20" i="10" s="1"/>
  <c r="I20" i="10"/>
  <c r="H20" i="10"/>
  <c r="G20" i="10"/>
  <c r="E20" i="10" s="1"/>
  <c r="D20" i="10"/>
  <c r="C20" i="10"/>
  <c r="M20" i="10" s="1"/>
  <c r="P19" i="10"/>
  <c r="O19" i="10"/>
  <c r="N19" i="10"/>
  <c r="L19" i="10"/>
  <c r="K19" i="10"/>
  <c r="J19" i="10"/>
  <c r="I19" i="10"/>
  <c r="H19" i="10"/>
  <c r="G19" i="10"/>
  <c r="E19" i="10" s="1"/>
  <c r="F19" i="10"/>
  <c r="D19" i="10"/>
  <c r="C19" i="10"/>
  <c r="M19" i="10" s="1"/>
  <c r="P18" i="10"/>
  <c r="O18" i="10"/>
  <c r="L18" i="10"/>
  <c r="K18" i="10"/>
  <c r="J18" i="10"/>
  <c r="F18" i="10" s="1"/>
  <c r="I18" i="10"/>
  <c r="H18" i="10"/>
  <c r="G18" i="10"/>
  <c r="D18" i="10"/>
  <c r="C18" i="10"/>
  <c r="P17" i="10"/>
  <c r="O17" i="10"/>
  <c r="L17" i="10"/>
  <c r="K17" i="10"/>
  <c r="J17" i="10"/>
  <c r="I17" i="10"/>
  <c r="E17" i="10" s="1"/>
  <c r="H17" i="10"/>
  <c r="G17" i="10"/>
  <c r="D17" i="10"/>
  <c r="C17" i="10"/>
  <c r="M17" i="10" s="1"/>
  <c r="P16" i="10"/>
  <c r="O16" i="10"/>
  <c r="L16" i="10"/>
  <c r="K16" i="10"/>
  <c r="J16" i="10"/>
  <c r="I16" i="10"/>
  <c r="H16" i="10"/>
  <c r="G16" i="10"/>
  <c r="E16" i="10" s="1"/>
  <c r="D16" i="10"/>
  <c r="C16" i="10"/>
  <c r="M16" i="10" s="1"/>
  <c r="P15" i="10"/>
  <c r="O15" i="10"/>
  <c r="L15" i="10"/>
  <c r="K15" i="10"/>
  <c r="J15" i="10"/>
  <c r="F15" i="10" s="1"/>
  <c r="I15" i="10"/>
  <c r="E15" i="10" s="1"/>
  <c r="H15" i="10"/>
  <c r="G15" i="10"/>
  <c r="D15" i="10"/>
  <c r="N15" i="10" s="1"/>
  <c r="C15" i="10"/>
  <c r="M15" i="10" s="1"/>
  <c r="P14" i="10"/>
  <c r="O14" i="10"/>
  <c r="L14" i="10"/>
  <c r="K14" i="10"/>
  <c r="J14" i="10"/>
  <c r="F14" i="10" s="1"/>
  <c r="I14" i="10"/>
  <c r="H14" i="10"/>
  <c r="G14" i="10"/>
  <c r="D14" i="10"/>
  <c r="N14" i="10" s="1"/>
  <c r="C14" i="10"/>
  <c r="P13" i="10"/>
  <c r="O13" i="10"/>
  <c r="L13" i="10"/>
  <c r="K13" i="10"/>
  <c r="J13" i="10"/>
  <c r="I13" i="10"/>
  <c r="E13" i="10" s="1"/>
  <c r="H13" i="10"/>
  <c r="G13" i="10"/>
  <c r="D13" i="10"/>
  <c r="C13" i="10"/>
  <c r="P12" i="10"/>
  <c r="O12" i="10"/>
  <c r="L12" i="10"/>
  <c r="K12" i="10"/>
  <c r="J12" i="10"/>
  <c r="I12" i="10"/>
  <c r="H12" i="10"/>
  <c r="G12" i="10"/>
  <c r="E12" i="10" s="1"/>
  <c r="D12" i="10"/>
  <c r="C12" i="10"/>
  <c r="M12" i="10" s="1"/>
  <c r="P11" i="10"/>
  <c r="O11" i="10"/>
  <c r="O23" i="10" s="1"/>
  <c r="L11" i="10"/>
  <c r="K11" i="10"/>
  <c r="J11" i="10"/>
  <c r="I11" i="10"/>
  <c r="H11" i="10"/>
  <c r="F11" i="10" s="1"/>
  <c r="G11" i="10"/>
  <c r="G23" i="10" s="1"/>
  <c r="D11" i="10"/>
  <c r="C11" i="10"/>
  <c r="N22" i="10" l="1"/>
  <c r="I23" i="10"/>
  <c r="F13" i="10"/>
  <c r="N17" i="10"/>
  <c r="E21" i="10"/>
  <c r="E26" i="10"/>
  <c r="E29" i="10"/>
  <c r="E31" i="10"/>
  <c r="N34" i="10"/>
  <c r="N39" i="10"/>
  <c r="M46" i="10"/>
  <c r="O56" i="10"/>
  <c r="P67" i="10"/>
  <c r="F60" i="10"/>
  <c r="N61" i="10"/>
  <c r="J23" i="10"/>
  <c r="E14" i="10"/>
  <c r="N16" i="10"/>
  <c r="M18" i="10"/>
  <c r="F21" i="10"/>
  <c r="C47" i="10"/>
  <c r="C48" i="10" s="1"/>
  <c r="M25" i="10"/>
  <c r="F26" i="10"/>
  <c r="M30" i="10"/>
  <c r="M47" i="10" s="1"/>
  <c r="M48" i="10" s="1"/>
  <c r="N33" i="10"/>
  <c r="M35" i="10"/>
  <c r="E38" i="10"/>
  <c r="E41" i="10"/>
  <c r="E43" i="10"/>
  <c r="N46" i="10"/>
  <c r="E51" i="10"/>
  <c r="H67" i="10"/>
  <c r="E60" i="10"/>
  <c r="M64" i="10"/>
  <c r="F65" i="10"/>
  <c r="C23" i="10"/>
  <c r="N18" i="10"/>
  <c r="E28" i="10"/>
  <c r="N45" i="10"/>
  <c r="N60" i="10"/>
  <c r="N35" i="10"/>
  <c r="M42" i="10"/>
  <c r="F44" i="10"/>
  <c r="M56" i="10"/>
  <c r="N64" i="10"/>
  <c r="Q22" i="13"/>
  <c r="P47" i="10"/>
  <c r="P48" i="10" s="1"/>
  <c r="P68" i="10" s="1"/>
  <c r="N29" i="10"/>
  <c r="N42" i="10"/>
  <c r="M65" i="10"/>
  <c r="R22" i="13"/>
  <c r="D47" i="10"/>
  <c r="K23" i="10"/>
  <c r="N55" i="10"/>
  <c r="N62" i="10"/>
  <c r="M62" i="10"/>
  <c r="L23" i="10"/>
  <c r="F28" i="10"/>
  <c r="M31" i="10"/>
  <c r="M40" i="10"/>
  <c r="J67" i="10"/>
  <c r="O67" i="10"/>
  <c r="E11" i="10"/>
  <c r="E23" i="10" s="1"/>
  <c r="M11" i="10"/>
  <c r="M23" i="10" s="1"/>
  <c r="N13" i="10"/>
  <c r="F17" i="10"/>
  <c r="M21" i="10"/>
  <c r="H47" i="10"/>
  <c r="M26" i="10"/>
  <c r="N31" i="10"/>
  <c r="F34" i="10"/>
  <c r="E37" i="10"/>
  <c r="F39" i="10"/>
  <c r="N41" i="10"/>
  <c r="M43" i="10"/>
  <c r="E46" i="10"/>
  <c r="E50" i="10"/>
  <c r="P52" i="10"/>
  <c r="D56" i="10"/>
  <c r="N56" i="10" s="1"/>
  <c r="L56" i="10"/>
  <c r="K67" i="10"/>
  <c r="E59" i="10"/>
  <c r="F61" i="10"/>
  <c r="N65" i="10"/>
  <c r="F66" i="10"/>
  <c r="P23" i="10"/>
  <c r="O47" i="10"/>
  <c r="O48" i="10" s="1"/>
  <c r="O68" i="10" s="1"/>
  <c r="N30" i="10"/>
  <c r="D23" i="10"/>
  <c r="M13" i="10"/>
  <c r="N11" i="10"/>
  <c r="N12" i="10"/>
  <c r="M14" i="10"/>
  <c r="E18" i="10"/>
  <c r="N21" i="10"/>
  <c r="I47" i="10"/>
  <c r="I48" i="10" s="1"/>
  <c r="I68" i="10" s="1"/>
  <c r="N26" i="10"/>
  <c r="L47" i="10"/>
  <c r="L48" i="10" s="1"/>
  <c r="E30" i="10"/>
  <c r="M38" i="10"/>
  <c r="N43" i="10"/>
  <c r="F46" i="10"/>
  <c r="F50" i="10"/>
  <c r="M51" i="10"/>
  <c r="C67" i="10"/>
  <c r="L67" i="10"/>
  <c r="M60" i="10"/>
  <c r="M67" i="10" s="1"/>
  <c r="E64" i="10"/>
  <c r="Q47" i="13"/>
  <c r="Q67" i="13" s="1"/>
  <c r="H23" i="10"/>
  <c r="H48" i="10" s="1"/>
  <c r="H68" i="10" s="1"/>
  <c r="K47" i="10"/>
  <c r="K48" i="10" s="1"/>
  <c r="K68" i="10" s="1"/>
  <c r="N66" i="10"/>
  <c r="M67" i="14"/>
  <c r="M47" i="14"/>
  <c r="N47" i="14"/>
  <c r="O67" i="13"/>
  <c r="H67" i="13"/>
  <c r="R47" i="13"/>
  <c r="R67" i="13"/>
  <c r="J67" i="13"/>
  <c r="O47" i="13"/>
  <c r="C67" i="13"/>
  <c r="K67" i="13"/>
  <c r="P47" i="13"/>
  <c r="P67" i="13" s="1"/>
  <c r="D67" i="13"/>
  <c r="L67" i="13"/>
  <c r="E67" i="13"/>
  <c r="M67" i="13"/>
  <c r="F67" i="13"/>
  <c r="N67" i="13"/>
  <c r="K48" i="12"/>
  <c r="K68" i="12" s="1"/>
  <c r="L48" i="12"/>
  <c r="L68" i="12" s="1"/>
  <c r="O67" i="11"/>
  <c r="O68" i="11" s="1"/>
  <c r="P68" i="11"/>
  <c r="O52" i="11"/>
  <c r="M68" i="11"/>
  <c r="O23" i="11"/>
  <c r="P52" i="11"/>
  <c r="H68" i="11"/>
  <c r="E68" i="11"/>
  <c r="P48" i="11"/>
  <c r="J48" i="11"/>
  <c r="P23" i="11"/>
  <c r="F68" i="11"/>
  <c r="O47" i="11"/>
  <c r="O48" i="11" s="1"/>
  <c r="O55" i="11"/>
  <c r="O56" i="11" s="1"/>
  <c r="J23" i="11"/>
  <c r="P55" i="11"/>
  <c r="P56" i="11" s="1"/>
  <c r="J67" i="11"/>
  <c r="F56" i="10"/>
  <c r="E47" i="10"/>
  <c r="J48" i="10"/>
  <c r="J68" i="10" s="1"/>
  <c r="D48" i="10"/>
  <c r="M52" i="10"/>
  <c r="C68" i="10"/>
  <c r="F58" i="10"/>
  <c r="F67" i="10" s="1"/>
  <c r="N58" i="10"/>
  <c r="N27" i="10"/>
  <c r="I67" i="10"/>
  <c r="G67" i="10"/>
  <c r="G47" i="10"/>
  <c r="G48" i="10" s="1"/>
  <c r="G52" i="10"/>
  <c r="E52" i="10" s="1"/>
  <c r="H52" i="10"/>
  <c r="F52" i="10" s="1"/>
  <c r="G56" i="10"/>
  <c r="E56" i="10" s="1"/>
  <c r="F12" i="10"/>
  <c r="F16" i="10"/>
  <c r="F20" i="10"/>
  <c r="F25" i="10"/>
  <c r="N25" i="10"/>
  <c r="F29" i="10"/>
  <c r="F33" i="10"/>
  <c r="F37" i="10"/>
  <c r="F41" i="10"/>
  <c r="F45" i="10"/>
  <c r="N50" i="10"/>
  <c r="E63" i="10"/>
  <c r="E67" i="10" s="1"/>
  <c r="F47" i="10" l="1"/>
  <c r="N23" i="10"/>
  <c r="D68" i="10"/>
  <c r="F23" i="10"/>
  <c r="F48" i="10" s="1"/>
  <c r="F68" i="10" s="1"/>
  <c r="L68" i="10"/>
  <c r="E48" i="10"/>
  <c r="E68" i="10" s="1"/>
  <c r="N67" i="10"/>
  <c r="J68" i="11"/>
  <c r="M68" i="10"/>
  <c r="N47" i="10"/>
  <c r="N48" i="10" s="1"/>
  <c r="N68" i="10" s="1"/>
  <c r="G68" i="10"/>
  <c r="L65" i="9" l="1"/>
  <c r="K65" i="9"/>
  <c r="J65" i="9"/>
  <c r="I65" i="9"/>
  <c r="H65" i="9"/>
  <c r="G65" i="9"/>
  <c r="F65" i="9"/>
  <c r="E65" i="9"/>
  <c r="D65" i="9"/>
  <c r="C65" i="9"/>
  <c r="N64" i="9"/>
  <c r="M64" i="9"/>
  <c r="N63" i="9"/>
  <c r="M63" i="9"/>
  <c r="N62" i="9"/>
  <c r="M62" i="9"/>
  <c r="N61" i="9"/>
  <c r="M61" i="9"/>
  <c r="N60" i="9"/>
  <c r="M60" i="9"/>
  <c r="N59" i="9"/>
  <c r="M59" i="9"/>
  <c r="N58" i="9"/>
  <c r="M58" i="9"/>
  <c r="N57" i="9"/>
  <c r="M57" i="9"/>
  <c r="N56" i="9"/>
  <c r="N65" i="9" s="1"/>
  <c r="M56" i="9"/>
  <c r="M65" i="9" s="1"/>
  <c r="L54" i="9"/>
  <c r="K54" i="9"/>
  <c r="J54" i="9"/>
  <c r="I54" i="9"/>
  <c r="H54" i="9"/>
  <c r="G54" i="9"/>
  <c r="F54" i="9"/>
  <c r="E54" i="9"/>
  <c r="D54" i="9"/>
  <c r="N54" i="9" s="1"/>
  <c r="C54" i="9"/>
  <c r="M54" i="9" s="1"/>
  <c r="N53" i="9"/>
  <c r="M53" i="9"/>
  <c r="N52" i="9"/>
  <c r="M52" i="9"/>
  <c r="L50" i="9"/>
  <c r="K50" i="9"/>
  <c r="J50" i="9"/>
  <c r="I50" i="9"/>
  <c r="H50" i="9"/>
  <c r="G50" i="9"/>
  <c r="F50" i="9"/>
  <c r="E50" i="9"/>
  <c r="D50" i="9"/>
  <c r="N50" i="9" s="1"/>
  <c r="C50" i="9"/>
  <c r="M50" i="9" s="1"/>
  <c r="N49" i="9"/>
  <c r="M49" i="9"/>
  <c r="N48" i="9"/>
  <c r="M48" i="9"/>
  <c r="G46" i="9"/>
  <c r="G66" i="9" s="1"/>
  <c r="L45" i="9"/>
  <c r="L46" i="9" s="1"/>
  <c r="L66" i="9" s="1"/>
  <c r="K45" i="9"/>
  <c r="K46" i="9" s="1"/>
  <c r="K66" i="9" s="1"/>
  <c r="J45" i="9"/>
  <c r="J46" i="9" s="1"/>
  <c r="J66" i="9" s="1"/>
  <c r="I45" i="9"/>
  <c r="I46" i="9" s="1"/>
  <c r="I66" i="9" s="1"/>
  <c r="H45" i="9"/>
  <c r="H46" i="9" s="1"/>
  <c r="H66" i="9" s="1"/>
  <c r="G45" i="9"/>
  <c r="F45" i="9"/>
  <c r="F46" i="9" s="1"/>
  <c r="F66" i="9" s="1"/>
  <c r="E45" i="9"/>
  <c r="E46" i="9" s="1"/>
  <c r="E66" i="9" s="1"/>
  <c r="D45" i="9"/>
  <c r="D46" i="9" s="1"/>
  <c r="D66" i="9" s="1"/>
  <c r="N66" i="9" s="1"/>
  <c r="C45" i="9"/>
  <c r="C46" i="9" s="1"/>
  <c r="C66" i="9" s="1"/>
  <c r="N44" i="9"/>
  <c r="M44" i="9"/>
  <c r="N43" i="9"/>
  <c r="M43" i="9"/>
  <c r="N42" i="9"/>
  <c r="M42" i="9"/>
  <c r="N41" i="9"/>
  <c r="M41" i="9"/>
  <c r="N40" i="9"/>
  <c r="M40" i="9"/>
  <c r="N39" i="9"/>
  <c r="M39" i="9"/>
  <c r="N38" i="9"/>
  <c r="M38" i="9"/>
  <c r="N37" i="9"/>
  <c r="M37" i="9"/>
  <c r="N36" i="9"/>
  <c r="M36" i="9"/>
  <c r="N35" i="9"/>
  <c r="M35" i="9"/>
  <c r="N34" i="9"/>
  <c r="M34" i="9"/>
  <c r="N33" i="9"/>
  <c r="M33" i="9"/>
  <c r="N32" i="9"/>
  <c r="M32" i="9"/>
  <c r="N31" i="9"/>
  <c r="M31" i="9"/>
  <c r="N30" i="9"/>
  <c r="M30" i="9"/>
  <c r="N29" i="9"/>
  <c r="M29" i="9"/>
  <c r="N28" i="9"/>
  <c r="M28" i="9"/>
  <c r="N27" i="9"/>
  <c r="M27" i="9"/>
  <c r="N26" i="9"/>
  <c r="M26" i="9"/>
  <c r="N25" i="9"/>
  <c r="M25" i="9"/>
  <c r="N24" i="9"/>
  <c r="M24" i="9"/>
  <c r="N23" i="9"/>
  <c r="M23" i="9"/>
  <c r="L21" i="9"/>
  <c r="K21" i="9"/>
  <c r="J21" i="9"/>
  <c r="I21" i="9"/>
  <c r="H21" i="9"/>
  <c r="G21" i="9"/>
  <c r="F21" i="9"/>
  <c r="E21" i="9"/>
  <c r="D21" i="9"/>
  <c r="N21" i="9" s="1"/>
  <c r="C21" i="9"/>
  <c r="M21" i="9" s="1"/>
  <c r="N20" i="9"/>
  <c r="M20" i="9"/>
  <c r="N19" i="9"/>
  <c r="M19" i="9"/>
  <c r="N18" i="9"/>
  <c r="M18" i="9"/>
  <c r="N17" i="9"/>
  <c r="M17" i="9"/>
  <c r="N16" i="9"/>
  <c r="M16" i="9"/>
  <c r="N15" i="9"/>
  <c r="M15" i="9"/>
  <c r="N14" i="9"/>
  <c r="M14" i="9"/>
  <c r="N13" i="9"/>
  <c r="M13" i="9"/>
  <c r="N12" i="9"/>
  <c r="M12" i="9"/>
  <c r="N11" i="9"/>
  <c r="M11" i="9"/>
  <c r="N10" i="9"/>
  <c r="M10" i="9"/>
  <c r="N9" i="9"/>
  <c r="M9" i="9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N54" i="8"/>
  <c r="M54" i="8"/>
  <c r="L54" i="8"/>
  <c r="K54" i="8"/>
  <c r="J54" i="8"/>
  <c r="I54" i="8"/>
  <c r="H54" i="8"/>
  <c r="G54" i="8"/>
  <c r="F54" i="8"/>
  <c r="E54" i="8"/>
  <c r="O54" i="8" s="1"/>
  <c r="D54" i="8"/>
  <c r="P54" i="8" s="1"/>
  <c r="C54" i="8"/>
  <c r="P53" i="8"/>
  <c r="O53" i="8"/>
  <c r="P52" i="8"/>
  <c r="O52" i="8"/>
  <c r="N50" i="8"/>
  <c r="M50" i="8"/>
  <c r="L50" i="8"/>
  <c r="K50" i="8"/>
  <c r="J50" i="8"/>
  <c r="I50" i="8"/>
  <c r="H50" i="8"/>
  <c r="P50" i="8" s="1"/>
  <c r="G50" i="8"/>
  <c r="O50" i="8" s="1"/>
  <c r="F50" i="8"/>
  <c r="E50" i="8"/>
  <c r="D50" i="8"/>
  <c r="C50" i="8"/>
  <c r="P49" i="8"/>
  <c r="O49" i="8"/>
  <c r="P48" i="8"/>
  <c r="O48" i="8"/>
  <c r="J46" i="8"/>
  <c r="J66" i="8" s="1"/>
  <c r="I46" i="8"/>
  <c r="I66" i="8" s="1"/>
  <c r="N45" i="8"/>
  <c r="N46" i="8" s="1"/>
  <c r="N66" i="8" s="1"/>
  <c r="M45" i="8"/>
  <c r="L45" i="8"/>
  <c r="L46" i="8" s="1"/>
  <c r="L66" i="8" s="1"/>
  <c r="K45" i="8"/>
  <c r="K46" i="8" s="1"/>
  <c r="K66" i="8" s="1"/>
  <c r="J45" i="8"/>
  <c r="I45" i="8"/>
  <c r="H45" i="8"/>
  <c r="H46" i="8" s="1"/>
  <c r="H66" i="8" s="1"/>
  <c r="G45" i="8"/>
  <c r="G46" i="8" s="1"/>
  <c r="G66" i="8" s="1"/>
  <c r="F45" i="8"/>
  <c r="F46" i="8" s="1"/>
  <c r="F66" i="8" s="1"/>
  <c r="E45" i="8"/>
  <c r="D45" i="8"/>
  <c r="D46" i="8" s="1"/>
  <c r="D66" i="8" s="1"/>
  <c r="C45" i="8"/>
  <c r="C46" i="8" s="1"/>
  <c r="C66" i="8" s="1"/>
  <c r="O21" i="8"/>
  <c r="N21" i="8"/>
  <c r="M21" i="8"/>
  <c r="M46" i="8" s="1"/>
  <c r="M66" i="8" s="1"/>
  <c r="L21" i="8"/>
  <c r="K21" i="8"/>
  <c r="J21" i="8"/>
  <c r="I21" i="8"/>
  <c r="H21" i="8"/>
  <c r="G21" i="8"/>
  <c r="F21" i="8"/>
  <c r="E21" i="8"/>
  <c r="E46" i="8" s="1"/>
  <c r="E66" i="8" s="1"/>
  <c r="D21" i="8"/>
  <c r="P21" i="8" s="1"/>
  <c r="C21" i="8"/>
  <c r="L65" i="7"/>
  <c r="K65" i="7"/>
  <c r="J65" i="7"/>
  <c r="I65" i="7"/>
  <c r="H65" i="7"/>
  <c r="G65" i="7"/>
  <c r="F65" i="7"/>
  <c r="E65" i="7"/>
  <c r="D65" i="7"/>
  <c r="C65" i="7"/>
  <c r="L54" i="7"/>
  <c r="K54" i="7"/>
  <c r="J54" i="7"/>
  <c r="I54" i="7"/>
  <c r="H54" i="7"/>
  <c r="G54" i="7"/>
  <c r="F54" i="7"/>
  <c r="E54" i="7"/>
  <c r="D54" i="7"/>
  <c r="C54" i="7"/>
  <c r="L50" i="7"/>
  <c r="K50" i="7"/>
  <c r="J50" i="7"/>
  <c r="I50" i="7"/>
  <c r="H50" i="7"/>
  <c r="G50" i="7"/>
  <c r="F50" i="7"/>
  <c r="E50" i="7"/>
  <c r="D50" i="7"/>
  <c r="C50" i="7"/>
  <c r="L46" i="7"/>
  <c r="L66" i="7" s="1"/>
  <c r="E46" i="7"/>
  <c r="E66" i="7" s="1"/>
  <c r="D46" i="7"/>
  <c r="D66" i="7" s="1"/>
  <c r="L45" i="7"/>
  <c r="K45" i="7"/>
  <c r="K46" i="7" s="1"/>
  <c r="K66" i="7" s="1"/>
  <c r="J45" i="7"/>
  <c r="J46" i="7" s="1"/>
  <c r="J66" i="7" s="1"/>
  <c r="I45" i="7"/>
  <c r="I46" i="7" s="1"/>
  <c r="I66" i="7" s="1"/>
  <c r="H45" i="7"/>
  <c r="H46" i="7" s="1"/>
  <c r="H66" i="7" s="1"/>
  <c r="G45" i="7"/>
  <c r="G46" i="7" s="1"/>
  <c r="G66" i="7" s="1"/>
  <c r="F45" i="7"/>
  <c r="F46" i="7" s="1"/>
  <c r="F66" i="7" s="1"/>
  <c r="E45" i="7"/>
  <c r="D45" i="7"/>
  <c r="C45" i="7"/>
  <c r="C46" i="7" s="1"/>
  <c r="C66" i="7" s="1"/>
  <c r="L21" i="7"/>
  <c r="K21" i="7"/>
  <c r="J21" i="7"/>
  <c r="I21" i="7"/>
  <c r="H21" i="7"/>
  <c r="G21" i="7"/>
  <c r="F21" i="7"/>
  <c r="E21" i="7"/>
  <c r="D21" i="7"/>
  <c r="C21" i="7"/>
  <c r="N67" i="6"/>
  <c r="N68" i="6" s="1"/>
  <c r="M67" i="6"/>
  <c r="L67" i="6"/>
  <c r="K67" i="6"/>
  <c r="K68" i="6" s="1"/>
  <c r="H67" i="6"/>
  <c r="G67" i="6"/>
  <c r="F67" i="6"/>
  <c r="E67" i="6"/>
  <c r="E68" i="6" s="1"/>
  <c r="D67" i="6"/>
  <c r="D68" i="6" s="1"/>
  <c r="C67" i="6"/>
  <c r="J66" i="6"/>
  <c r="P66" i="6" s="1"/>
  <c r="I66" i="6"/>
  <c r="O66" i="6" s="1"/>
  <c r="J65" i="6"/>
  <c r="P65" i="6" s="1"/>
  <c r="I65" i="6"/>
  <c r="O65" i="6" s="1"/>
  <c r="J64" i="6"/>
  <c r="P64" i="6" s="1"/>
  <c r="I64" i="6"/>
  <c r="O64" i="6" s="1"/>
  <c r="J63" i="6"/>
  <c r="P63" i="6" s="1"/>
  <c r="I63" i="6"/>
  <c r="O63" i="6" s="1"/>
  <c r="J62" i="6"/>
  <c r="P62" i="6" s="1"/>
  <c r="I62" i="6"/>
  <c r="O62" i="6" s="1"/>
  <c r="J61" i="6"/>
  <c r="P61" i="6" s="1"/>
  <c r="I61" i="6"/>
  <c r="O61" i="6" s="1"/>
  <c r="J60" i="6"/>
  <c r="P60" i="6" s="1"/>
  <c r="I60" i="6"/>
  <c r="O60" i="6" s="1"/>
  <c r="J59" i="6"/>
  <c r="P59" i="6" s="1"/>
  <c r="I59" i="6"/>
  <c r="O59" i="6" s="1"/>
  <c r="J58" i="6"/>
  <c r="J67" i="6" s="1"/>
  <c r="I58" i="6"/>
  <c r="I67" i="6" s="1"/>
  <c r="N56" i="6"/>
  <c r="M56" i="6"/>
  <c r="L56" i="6"/>
  <c r="K56" i="6"/>
  <c r="I56" i="6"/>
  <c r="H56" i="6"/>
  <c r="G56" i="6"/>
  <c r="F56" i="6"/>
  <c r="J56" i="6" s="1"/>
  <c r="E56" i="6"/>
  <c r="D56" i="6"/>
  <c r="C56" i="6"/>
  <c r="O55" i="6"/>
  <c r="J55" i="6"/>
  <c r="P55" i="6" s="1"/>
  <c r="I55" i="6"/>
  <c r="P54" i="6"/>
  <c r="O54" i="6"/>
  <c r="J54" i="6"/>
  <c r="I54" i="6"/>
  <c r="O53" i="6"/>
  <c r="O56" i="6" s="1"/>
  <c r="J53" i="6"/>
  <c r="P53" i="6" s="1"/>
  <c r="P56" i="6" s="1"/>
  <c r="I53" i="6"/>
  <c r="N51" i="6"/>
  <c r="M51" i="6"/>
  <c r="L51" i="6"/>
  <c r="K51" i="6"/>
  <c r="J51" i="6"/>
  <c r="H51" i="6"/>
  <c r="G51" i="6"/>
  <c r="F51" i="6"/>
  <c r="E51" i="6"/>
  <c r="D51" i="6"/>
  <c r="C51" i="6"/>
  <c r="P50" i="6"/>
  <c r="O50" i="6"/>
  <c r="J50" i="6"/>
  <c r="I50" i="6"/>
  <c r="J49" i="6"/>
  <c r="P49" i="6" s="1"/>
  <c r="P51" i="6" s="1"/>
  <c r="I49" i="6"/>
  <c r="I51" i="6" s="1"/>
  <c r="N46" i="6"/>
  <c r="N47" i="6" s="1"/>
  <c r="M46" i="6"/>
  <c r="M47" i="6" s="1"/>
  <c r="L46" i="6"/>
  <c r="L47" i="6" s="1"/>
  <c r="K46" i="6"/>
  <c r="K47" i="6" s="1"/>
  <c r="H46" i="6"/>
  <c r="H47" i="6" s="1"/>
  <c r="G46" i="6"/>
  <c r="G47" i="6" s="1"/>
  <c r="F46" i="6"/>
  <c r="F47" i="6" s="1"/>
  <c r="E46" i="6"/>
  <c r="E47" i="6" s="1"/>
  <c r="D46" i="6"/>
  <c r="D47" i="6" s="1"/>
  <c r="C46" i="6"/>
  <c r="C47" i="6" s="1"/>
  <c r="J45" i="6"/>
  <c r="P45" i="6" s="1"/>
  <c r="I45" i="6"/>
  <c r="O45" i="6" s="1"/>
  <c r="J44" i="6"/>
  <c r="P44" i="6" s="1"/>
  <c r="I44" i="6"/>
  <c r="O44" i="6" s="1"/>
  <c r="J43" i="6"/>
  <c r="P43" i="6" s="1"/>
  <c r="I43" i="6"/>
  <c r="O43" i="6" s="1"/>
  <c r="J42" i="6"/>
  <c r="P42" i="6" s="1"/>
  <c r="I42" i="6"/>
  <c r="O42" i="6" s="1"/>
  <c r="J41" i="6"/>
  <c r="P41" i="6" s="1"/>
  <c r="I41" i="6"/>
  <c r="O41" i="6" s="1"/>
  <c r="J40" i="6"/>
  <c r="P40" i="6" s="1"/>
  <c r="I40" i="6"/>
  <c r="O40" i="6" s="1"/>
  <c r="J39" i="6"/>
  <c r="P39" i="6" s="1"/>
  <c r="I39" i="6"/>
  <c r="O39" i="6" s="1"/>
  <c r="J38" i="6"/>
  <c r="P38" i="6" s="1"/>
  <c r="I38" i="6"/>
  <c r="O38" i="6" s="1"/>
  <c r="J37" i="6"/>
  <c r="P37" i="6" s="1"/>
  <c r="I37" i="6"/>
  <c r="O37" i="6" s="1"/>
  <c r="J36" i="6"/>
  <c r="P36" i="6" s="1"/>
  <c r="I36" i="6"/>
  <c r="O36" i="6" s="1"/>
  <c r="J35" i="6"/>
  <c r="P35" i="6" s="1"/>
  <c r="I35" i="6"/>
  <c r="O35" i="6" s="1"/>
  <c r="J34" i="6"/>
  <c r="P34" i="6" s="1"/>
  <c r="I34" i="6"/>
  <c r="O34" i="6" s="1"/>
  <c r="J33" i="6"/>
  <c r="P33" i="6" s="1"/>
  <c r="I33" i="6"/>
  <c r="O33" i="6" s="1"/>
  <c r="J32" i="6"/>
  <c r="P32" i="6" s="1"/>
  <c r="I32" i="6"/>
  <c r="O32" i="6" s="1"/>
  <c r="J31" i="6"/>
  <c r="P31" i="6" s="1"/>
  <c r="I31" i="6"/>
  <c r="O31" i="6" s="1"/>
  <c r="J30" i="6"/>
  <c r="P30" i="6" s="1"/>
  <c r="I30" i="6"/>
  <c r="O30" i="6" s="1"/>
  <c r="J29" i="6"/>
  <c r="P29" i="6" s="1"/>
  <c r="I29" i="6"/>
  <c r="O29" i="6" s="1"/>
  <c r="J28" i="6"/>
  <c r="P28" i="6" s="1"/>
  <c r="I28" i="6"/>
  <c r="O28" i="6" s="1"/>
  <c r="J27" i="6"/>
  <c r="P27" i="6" s="1"/>
  <c r="I27" i="6"/>
  <c r="O27" i="6" s="1"/>
  <c r="J26" i="6"/>
  <c r="P26" i="6" s="1"/>
  <c r="I26" i="6"/>
  <c r="O26" i="6" s="1"/>
  <c r="J25" i="6"/>
  <c r="P25" i="6" s="1"/>
  <c r="I25" i="6"/>
  <c r="O25" i="6" s="1"/>
  <c r="J24" i="6"/>
  <c r="P24" i="6" s="1"/>
  <c r="I24" i="6"/>
  <c r="O24" i="6" s="1"/>
  <c r="O46" i="6" s="1"/>
  <c r="O47" i="6" s="1"/>
  <c r="N22" i="6"/>
  <c r="M22" i="6"/>
  <c r="L22" i="6"/>
  <c r="K22" i="6"/>
  <c r="H22" i="6"/>
  <c r="G22" i="6"/>
  <c r="F22" i="6"/>
  <c r="E22" i="6"/>
  <c r="D22" i="6"/>
  <c r="J22" i="6" s="1"/>
  <c r="C22" i="6"/>
  <c r="I22" i="6" s="1"/>
  <c r="J21" i="6"/>
  <c r="P21" i="6" s="1"/>
  <c r="I21" i="6"/>
  <c r="O21" i="6" s="1"/>
  <c r="O20" i="6"/>
  <c r="J20" i="6"/>
  <c r="P20" i="6" s="1"/>
  <c r="I20" i="6"/>
  <c r="J19" i="6"/>
  <c r="P19" i="6" s="1"/>
  <c r="I19" i="6"/>
  <c r="O19" i="6" s="1"/>
  <c r="O18" i="6"/>
  <c r="J18" i="6"/>
  <c r="P18" i="6" s="1"/>
  <c r="I18" i="6"/>
  <c r="J17" i="6"/>
  <c r="P17" i="6" s="1"/>
  <c r="I17" i="6"/>
  <c r="O17" i="6" s="1"/>
  <c r="O16" i="6"/>
  <c r="J16" i="6"/>
  <c r="P16" i="6" s="1"/>
  <c r="I16" i="6"/>
  <c r="J15" i="6"/>
  <c r="P15" i="6" s="1"/>
  <c r="I15" i="6"/>
  <c r="O15" i="6" s="1"/>
  <c r="P14" i="6"/>
  <c r="O14" i="6"/>
  <c r="J14" i="6"/>
  <c r="I14" i="6"/>
  <c r="J13" i="6"/>
  <c r="P13" i="6" s="1"/>
  <c r="I13" i="6"/>
  <c r="O13" i="6" s="1"/>
  <c r="P12" i="6"/>
  <c r="O12" i="6"/>
  <c r="J12" i="6"/>
  <c r="I12" i="6"/>
  <c r="J11" i="6"/>
  <c r="P11" i="6" s="1"/>
  <c r="I11" i="6"/>
  <c r="O11" i="6" s="1"/>
  <c r="P10" i="6"/>
  <c r="P22" i="6" s="1"/>
  <c r="O10" i="6"/>
  <c r="O22" i="6" s="1"/>
  <c r="J10" i="6"/>
  <c r="I10" i="6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V64" i="5"/>
  <c r="M64" i="5"/>
  <c r="D64" i="5"/>
  <c r="S64" i="5" s="1"/>
  <c r="C64" i="5"/>
  <c r="Y63" i="5"/>
  <c r="P63" i="5"/>
  <c r="G63" i="5"/>
  <c r="D63" i="5"/>
  <c r="V63" i="5" s="1"/>
  <c r="C63" i="5"/>
  <c r="D62" i="5"/>
  <c r="Y62" i="5" s="1"/>
  <c r="C62" i="5"/>
  <c r="V61" i="5"/>
  <c r="M61" i="5"/>
  <c r="J61" i="5"/>
  <c r="G61" i="5"/>
  <c r="D61" i="5"/>
  <c r="Y61" i="5" s="1"/>
  <c r="C61" i="5"/>
  <c r="Y60" i="5"/>
  <c r="P60" i="5"/>
  <c r="M60" i="5"/>
  <c r="J60" i="5"/>
  <c r="D60" i="5"/>
  <c r="G60" i="5" s="1"/>
  <c r="C60" i="5"/>
  <c r="M59" i="5"/>
  <c r="D59" i="5"/>
  <c r="J59" i="5" s="1"/>
  <c r="C59" i="5"/>
  <c r="V58" i="5"/>
  <c r="S58" i="5"/>
  <c r="P58" i="5"/>
  <c r="M58" i="5"/>
  <c r="J58" i="5"/>
  <c r="G58" i="5"/>
  <c r="D58" i="5"/>
  <c r="Y58" i="5" s="1"/>
  <c r="C58" i="5"/>
  <c r="Y57" i="5"/>
  <c r="V57" i="5"/>
  <c r="S57" i="5"/>
  <c r="P57" i="5"/>
  <c r="M57" i="5"/>
  <c r="J57" i="5"/>
  <c r="D57" i="5"/>
  <c r="G57" i="5" s="1"/>
  <c r="C57" i="5"/>
  <c r="V56" i="5"/>
  <c r="M56" i="5"/>
  <c r="D56" i="5"/>
  <c r="S56" i="5" s="1"/>
  <c r="C56" i="5"/>
  <c r="C65" i="5" s="1"/>
  <c r="X54" i="5"/>
  <c r="W54" i="5"/>
  <c r="U54" i="5"/>
  <c r="T54" i="5"/>
  <c r="R54" i="5"/>
  <c r="Q54" i="5"/>
  <c r="O54" i="5"/>
  <c r="N54" i="5"/>
  <c r="L54" i="5"/>
  <c r="K54" i="5"/>
  <c r="I54" i="5"/>
  <c r="H54" i="5"/>
  <c r="F54" i="5"/>
  <c r="E54" i="5"/>
  <c r="V53" i="5"/>
  <c r="M53" i="5"/>
  <c r="D53" i="5"/>
  <c r="S53" i="5" s="1"/>
  <c r="C53" i="5"/>
  <c r="Y52" i="5"/>
  <c r="P52" i="5"/>
  <c r="D52" i="5"/>
  <c r="V52" i="5" s="1"/>
  <c r="C52" i="5"/>
  <c r="C54" i="5" s="1"/>
  <c r="X50" i="5"/>
  <c r="W50" i="5"/>
  <c r="U50" i="5"/>
  <c r="T50" i="5"/>
  <c r="R50" i="5"/>
  <c r="Q50" i="5"/>
  <c r="O50" i="5"/>
  <c r="N50" i="5"/>
  <c r="L50" i="5"/>
  <c r="K50" i="5"/>
  <c r="I50" i="5"/>
  <c r="H50" i="5"/>
  <c r="F50" i="5"/>
  <c r="E50" i="5"/>
  <c r="Y49" i="5"/>
  <c r="P49" i="5"/>
  <c r="D49" i="5"/>
  <c r="V49" i="5" s="1"/>
  <c r="C49" i="5"/>
  <c r="C50" i="5" s="1"/>
  <c r="D48" i="5"/>
  <c r="Y48" i="5" s="1"/>
  <c r="C48" i="5"/>
  <c r="X46" i="5"/>
  <c r="X66" i="5" s="1"/>
  <c r="K46" i="5"/>
  <c r="K66" i="5" s="1"/>
  <c r="H46" i="5"/>
  <c r="H66" i="5" s="1"/>
  <c r="X45" i="5"/>
  <c r="W45" i="5"/>
  <c r="W46" i="5" s="1"/>
  <c r="W66" i="5" s="1"/>
  <c r="U45" i="5"/>
  <c r="T45" i="5"/>
  <c r="R45" i="5"/>
  <c r="R46" i="5" s="1"/>
  <c r="R66" i="5" s="1"/>
  <c r="Q45" i="5"/>
  <c r="Q46" i="5" s="1"/>
  <c r="Q66" i="5" s="1"/>
  <c r="O45" i="5"/>
  <c r="N45" i="5"/>
  <c r="N46" i="5" s="1"/>
  <c r="N66" i="5" s="1"/>
  <c r="L45" i="5"/>
  <c r="K45" i="5"/>
  <c r="I45" i="5"/>
  <c r="I46" i="5" s="1"/>
  <c r="I66" i="5" s="1"/>
  <c r="H45" i="5"/>
  <c r="F45" i="5"/>
  <c r="F46" i="5" s="1"/>
  <c r="F66" i="5" s="1"/>
  <c r="E45" i="5"/>
  <c r="E46" i="5" s="1"/>
  <c r="E66" i="5" s="1"/>
  <c r="Y44" i="5"/>
  <c r="P44" i="5"/>
  <c r="D44" i="5"/>
  <c r="V44" i="5" s="1"/>
  <c r="C44" i="5"/>
  <c r="D43" i="5"/>
  <c r="Y43" i="5" s="1"/>
  <c r="C43" i="5"/>
  <c r="V42" i="5"/>
  <c r="M42" i="5"/>
  <c r="J42" i="5"/>
  <c r="G42" i="5"/>
  <c r="D42" i="5"/>
  <c r="Y42" i="5" s="1"/>
  <c r="C42" i="5"/>
  <c r="Y41" i="5"/>
  <c r="P41" i="5"/>
  <c r="M41" i="5"/>
  <c r="J41" i="5"/>
  <c r="D41" i="5"/>
  <c r="G41" i="5" s="1"/>
  <c r="C41" i="5"/>
  <c r="M40" i="5"/>
  <c r="D40" i="5"/>
  <c r="J40" i="5" s="1"/>
  <c r="C40" i="5"/>
  <c r="S39" i="5"/>
  <c r="P39" i="5"/>
  <c r="G39" i="5"/>
  <c r="D39" i="5"/>
  <c r="M39" i="5" s="1"/>
  <c r="C39" i="5"/>
  <c r="V38" i="5"/>
  <c r="S38" i="5"/>
  <c r="J38" i="5"/>
  <c r="D38" i="5"/>
  <c r="P38" i="5" s="1"/>
  <c r="C38" i="5"/>
  <c r="Y37" i="5"/>
  <c r="V37" i="5"/>
  <c r="M37" i="5"/>
  <c r="D37" i="5"/>
  <c r="S37" i="5" s="1"/>
  <c r="C37" i="5"/>
  <c r="Y36" i="5"/>
  <c r="P36" i="5"/>
  <c r="D36" i="5"/>
  <c r="V36" i="5" s="1"/>
  <c r="C36" i="5"/>
  <c r="D35" i="5"/>
  <c r="Y35" i="5" s="1"/>
  <c r="C35" i="5"/>
  <c r="V34" i="5"/>
  <c r="M34" i="5"/>
  <c r="J34" i="5"/>
  <c r="G34" i="5"/>
  <c r="D34" i="5"/>
  <c r="Y34" i="5" s="1"/>
  <c r="C34" i="5"/>
  <c r="Y33" i="5"/>
  <c r="P33" i="5"/>
  <c r="M33" i="5"/>
  <c r="J33" i="5"/>
  <c r="D33" i="5"/>
  <c r="G33" i="5" s="1"/>
  <c r="C33" i="5"/>
  <c r="M32" i="5"/>
  <c r="D32" i="5"/>
  <c r="J32" i="5" s="1"/>
  <c r="C32" i="5"/>
  <c r="S31" i="5"/>
  <c r="P31" i="5"/>
  <c r="G31" i="5"/>
  <c r="D31" i="5"/>
  <c r="M31" i="5" s="1"/>
  <c r="C31" i="5"/>
  <c r="V30" i="5"/>
  <c r="S30" i="5"/>
  <c r="J30" i="5"/>
  <c r="G30" i="5"/>
  <c r="D30" i="5"/>
  <c r="P30" i="5" s="1"/>
  <c r="C30" i="5"/>
  <c r="Y29" i="5"/>
  <c r="V29" i="5"/>
  <c r="M29" i="5"/>
  <c r="J29" i="5"/>
  <c r="D29" i="5"/>
  <c r="S29" i="5" s="1"/>
  <c r="C29" i="5"/>
  <c r="Y28" i="5"/>
  <c r="P28" i="5"/>
  <c r="D28" i="5"/>
  <c r="V28" i="5" s="1"/>
  <c r="C28" i="5"/>
  <c r="D27" i="5"/>
  <c r="Y27" i="5" s="1"/>
  <c r="C27" i="5"/>
  <c r="V26" i="5"/>
  <c r="S26" i="5"/>
  <c r="J26" i="5"/>
  <c r="G26" i="5"/>
  <c r="D26" i="5"/>
  <c r="Y26" i="5" s="1"/>
  <c r="C26" i="5"/>
  <c r="Y25" i="5"/>
  <c r="V25" i="5"/>
  <c r="M25" i="5"/>
  <c r="J25" i="5"/>
  <c r="D25" i="5"/>
  <c r="G25" i="5" s="1"/>
  <c r="C25" i="5"/>
  <c r="M24" i="5"/>
  <c r="D24" i="5"/>
  <c r="J24" i="5" s="1"/>
  <c r="C24" i="5"/>
  <c r="P23" i="5"/>
  <c r="G23" i="5"/>
  <c r="D23" i="5"/>
  <c r="M23" i="5" s="1"/>
  <c r="C23" i="5"/>
  <c r="C45" i="5" s="1"/>
  <c r="X21" i="5"/>
  <c r="W21" i="5"/>
  <c r="U21" i="5"/>
  <c r="T21" i="5"/>
  <c r="T46" i="5" s="1"/>
  <c r="T66" i="5" s="1"/>
  <c r="R21" i="5"/>
  <c r="Q21" i="5"/>
  <c r="O21" i="5"/>
  <c r="N21" i="5"/>
  <c r="L21" i="5"/>
  <c r="K21" i="5"/>
  <c r="I21" i="5"/>
  <c r="H21" i="5"/>
  <c r="F21" i="5"/>
  <c r="E21" i="5"/>
  <c r="S20" i="5"/>
  <c r="P20" i="5"/>
  <c r="G20" i="5"/>
  <c r="D20" i="5"/>
  <c r="M20" i="5" s="1"/>
  <c r="C20" i="5"/>
  <c r="V19" i="5"/>
  <c r="S19" i="5"/>
  <c r="J19" i="5"/>
  <c r="D19" i="5"/>
  <c r="P19" i="5" s="1"/>
  <c r="C19" i="5"/>
  <c r="V18" i="5"/>
  <c r="M18" i="5"/>
  <c r="D18" i="5"/>
  <c r="S18" i="5" s="1"/>
  <c r="C18" i="5"/>
  <c r="Y17" i="5"/>
  <c r="P17" i="5"/>
  <c r="D17" i="5"/>
  <c r="V17" i="5" s="1"/>
  <c r="C17" i="5"/>
  <c r="D16" i="5"/>
  <c r="Y16" i="5" s="1"/>
  <c r="C16" i="5"/>
  <c r="V15" i="5"/>
  <c r="J15" i="5"/>
  <c r="G15" i="5"/>
  <c r="D15" i="5"/>
  <c r="Y15" i="5" s="1"/>
  <c r="C15" i="5"/>
  <c r="Y14" i="5"/>
  <c r="M14" i="5"/>
  <c r="J14" i="5"/>
  <c r="D14" i="5"/>
  <c r="G14" i="5" s="1"/>
  <c r="C14" i="5"/>
  <c r="M13" i="5"/>
  <c r="D13" i="5"/>
  <c r="J13" i="5" s="1"/>
  <c r="C13" i="5"/>
  <c r="P12" i="5"/>
  <c r="G12" i="5"/>
  <c r="D12" i="5"/>
  <c r="M12" i="5" s="1"/>
  <c r="C12" i="5"/>
  <c r="S11" i="5"/>
  <c r="J11" i="5"/>
  <c r="D11" i="5"/>
  <c r="P11" i="5" s="1"/>
  <c r="C11" i="5"/>
  <c r="V10" i="5"/>
  <c r="M10" i="5"/>
  <c r="G10" i="5"/>
  <c r="D10" i="5"/>
  <c r="S10" i="5" s="1"/>
  <c r="C10" i="5"/>
  <c r="Y9" i="5"/>
  <c r="P9" i="5"/>
  <c r="D9" i="5"/>
  <c r="V9" i="5" s="1"/>
  <c r="C9" i="5"/>
  <c r="C21" i="5" s="1"/>
  <c r="V64" i="4"/>
  <c r="U64" i="4"/>
  <c r="P64" i="4"/>
  <c r="O64" i="4"/>
  <c r="M64" i="4"/>
  <c r="L64" i="4"/>
  <c r="J64" i="4"/>
  <c r="I64" i="4"/>
  <c r="G64" i="4"/>
  <c r="S64" i="4" s="1"/>
  <c r="F64" i="4"/>
  <c r="R64" i="4" s="1"/>
  <c r="D64" i="4" s="1"/>
  <c r="C64" i="4"/>
  <c r="V63" i="4"/>
  <c r="U63" i="4"/>
  <c r="P63" i="4"/>
  <c r="O63" i="4"/>
  <c r="M63" i="4"/>
  <c r="L63" i="4"/>
  <c r="J63" i="4"/>
  <c r="I63" i="4"/>
  <c r="G63" i="4"/>
  <c r="F63" i="4"/>
  <c r="R63" i="4" s="1"/>
  <c r="D63" i="4" s="1"/>
  <c r="C63" i="4"/>
  <c r="V62" i="4"/>
  <c r="U62" i="4"/>
  <c r="R62" i="4"/>
  <c r="D62" i="4" s="1"/>
  <c r="P62" i="4"/>
  <c r="O62" i="4"/>
  <c r="M62" i="4"/>
  <c r="L62" i="4"/>
  <c r="J62" i="4"/>
  <c r="I62" i="4"/>
  <c r="G62" i="4"/>
  <c r="S62" i="4" s="1"/>
  <c r="F62" i="4"/>
  <c r="C62" i="4"/>
  <c r="V61" i="4"/>
  <c r="U61" i="4"/>
  <c r="P61" i="4"/>
  <c r="O61" i="4"/>
  <c r="M61" i="4"/>
  <c r="L61" i="4"/>
  <c r="J61" i="4"/>
  <c r="I61" i="4"/>
  <c r="G61" i="4"/>
  <c r="F61" i="4"/>
  <c r="R61" i="4" s="1"/>
  <c r="D61" i="4" s="1"/>
  <c r="C61" i="4"/>
  <c r="V60" i="4"/>
  <c r="U60" i="4"/>
  <c r="P60" i="4"/>
  <c r="O60" i="4"/>
  <c r="M60" i="4"/>
  <c r="L60" i="4"/>
  <c r="J60" i="4"/>
  <c r="S60" i="4" s="1"/>
  <c r="I60" i="4"/>
  <c r="G60" i="4"/>
  <c r="F60" i="4"/>
  <c r="R60" i="4" s="1"/>
  <c r="D60" i="4" s="1"/>
  <c r="C60" i="4"/>
  <c r="V59" i="4"/>
  <c r="U59" i="4"/>
  <c r="P59" i="4"/>
  <c r="O59" i="4"/>
  <c r="M59" i="4"/>
  <c r="L59" i="4"/>
  <c r="J59" i="4"/>
  <c r="I59" i="4"/>
  <c r="G59" i="4"/>
  <c r="S59" i="4" s="1"/>
  <c r="F59" i="4"/>
  <c r="R59" i="4" s="1"/>
  <c r="D59" i="4" s="1"/>
  <c r="C59" i="4"/>
  <c r="V58" i="4"/>
  <c r="U58" i="4"/>
  <c r="P58" i="4"/>
  <c r="O58" i="4"/>
  <c r="M58" i="4"/>
  <c r="L58" i="4"/>
  <c r="J58" i="4"/>
  <c r="I58" i="4"/>
  <c r="G58" i="4"/>
  <c r="S58" i="4" s="1"/>
  <c r="F58" i="4"/>
  <c r="R58" i="4" s="1"/>
  <c r="D58" i="4" s="1"/>
  <c r="C58" i="4"/>
  <c r="V57" i="4"/>
  <c r="U57" i="4"/>
  <c r="S57" i="4"/>
  <c r="R57" i="4"/>
  <c r="D57" i="4" s="1"/>
  <c r="P57" i="4"/>
  <c r="O57" i="4"/>
  <c r="M57" i="4"/>
  <c r="L57" i="4"/>
  <c r="J57" i="4"/>
  <c r="I57" i="4"/>
  <c r="G57" i="4"/>
  <c r="F57" i="4"/>
  <c r="C57" i="4"/>
  <c r="C65" i="4" s="1"/>
  <c r="V56" i="4"/>
  <c r="V65" i="4" s="1"/>
  <c r="U56" i="4"/>
  <c r="U65" i="4" s="1"/>
  <c r="P56" i="4"/>
  <c r="O56" i="4"/>
  <c r="O65" i="4" s="1"/>
  <c r="M56" i="4"/>
  <c r="L56" i="4"/>
  <c r="L65" i="4" s="1"/>
  <c r="J56" i="4"/>
  <c r="J65" i="4" s="1"/>
  <c r="I56" i="4"/>
  <c r="I65" i="4" s="1"/>
  <c r="G56" i="4"/>
  <c r="G65" i="4" s="1"/>
  <c r="F56" i="4"/>
  <c r="F65" i="4" s="1"/>
  <c r="C56" i="4"/>
  <c r="U54" i="4"/>
  <c r="M54" i="4"/>
  <c r="V53" i="4"/>
  <c r="U53" i="4"/>
  <c r="R53" i="4"/>
  <c r="D53" i="4" s="1"/>
  <c r="P53" i="4"/>
  <c r="O53" i="4"/>
  <c r="M53" i="4"/>
  <c r="L53" i="4"/>
  <c r="J53" i="4"/>
  <c r="I53" i="4"/>
  <c r="G53" i="4"/>
  <c r="S53" i="4" s="1"/>
  <c r="F53" i="4"/>
  <c r="C53" i="4"/>
  <c r="V52" i="4"/>
  <c r="V54" i="4" s="1"/>
  <c r="U52" i="4"/>
  <c r="P52" i="4"/>
  <c r="P54" i="4" s="1"/>
  <c r="O52" i="4"/>
  <c r="O54" i="4" s="1"/>
  <c r="M52" i="4"/>
  <c r="L52" i="4"/>
  <c r="L54" i="4" s="1"/>
  <c r="J52" i="4"/>
  <c r="J54" i="4" s="1"/>
  <c r="I52" i="4"/>
  <c r="I54" i="4" s="1"/>
  <c r="G52" i="4"/>
  <c r="F52" i="4"/>
  <c r="F54" i="4" s="1"/>
  <c r="C52" i="4"/>
  <c r="C54" i="4" s="1"/>
  <c r="L50" i="4"/>
  <c r="V49" i="4"/>
  <c r="U49" i="4"/>
  <c r="P49" i="4"/>
  <c r="O49" i="4"/>
  <c r="M49" i="4"/>
  <c r="L49" i="4"/>
  <c r="J49" i="4"/>
  <c r="I49" i="4"/>
  <c r="G49" i="4"/>
  <c r="S49" i="4" s="1"/>
  <c r="F49" i="4"/>
  <c r="R49" i="4" s="1"/>
  <c r="D49" i="4" s="1"/>
  <c r="C49" i="4"/>
  <c r="V48" i="4"/>
  <c r="U48" i="4"/>
  <c r="U50" i="4" s="1"/>
  <c r="P48" i="4"/>
  <c r="P50" i="4" s="1"/>
  <c r="O48" i="4"/>
  <c r="O50" i="4" s="1"/>
  <c r="M48" i="4"/>
  <c r="M50" i="4" s="1"/>
  <c r="L48" i="4"/>
  <c r="J48" i="4"/>
  <c r="J50" i="4" s="1"/>
  <c r="I48" i="4"/>
  <c r="I50" i="4" s="1"/>
  <c r="G48" i="4"/>
  <c r="S48" i="4" s="1"/>
  <c r="F48" i="4"/>
  <c r="R48" i="4" s="1"/>
  <c r="D48" i="4" s="1"/>
  <c r="C48" i="4"/>
  <c r="C50" i="4" s="1"/>
  <c r="V44" i="4"/>
  <c r="U44" i="4"/>
  <c r="P44" i="4"/>
  <c r="O44" i="4"/>
  <c r="M44" i="4"/>
  <c r="L44" i="4"/>
  <c r="J44" i="4"/>
  <c r="I44" i="4"/>
  <c r="G44" i="4"/>
  <c r="S44" i="4" s="1"/>
  <c r="F44" i="4"/>
  <c r="R44" i="4" s="1"/>
  <c r="D44" i="4" s="1"/>
  <c r="C44" i="4"/>
  <c r="V43" i="4"/>
  <c r="U43" i="4"/>
  <c r="R43" i="4"/>
  <c r="D43" i="4" s="1"/>
  <c r="P43" i="4"/>
  <c r="O43" i="4"/>
  <c r="M43" i="4"/>
  <c r="L43" i="4"/>
  <c r="J43" i="4"/>
  <c r="I43" i="4"/>
  <c r="G43" i="4"/>
  <c r="S43" i="4" s="1"/>
  <c r="F43" i="4"/>
  <c r="C43" i="4"/>
  <c r="V42" i="4"/>
  <c r="U42" i="4"/>
  <c r="P42" i="4"/>
  <c r="O42" i="4"/>
  <c r="M42" i="4"/>
  <c r="L42" i="4"/>
  <c r="J42" i="4"/>
  <c r="I42" i="4"/>
  <c r="G42" i="4"/>
  <c r="F42" i="4"/>
  <c r="R42" i="4" s="1"/>
  <c r="D42" i="4" s="1"/>
  <c r="C42" i="4"/>
  <c r="V41" i="4"/>
  <c r="U41" i="4"/>
  <c r="P41" i="4"/>
  <c r="O41" i="4"/>
  <c r="M41" i="4"/>
  <c r="L41" i="4"/>
  <c r="J41" i="4"/>
  <c r="I41" i="4"/>
  <c r="G41" i="4"/>
  <c r="S41" i="4" s="1"/>
  <c r="F41" i="4"/>
  <c r="R41" i="4" s="1"/>
  <c r="D41" i="4" s="1"/>
  <c r="C41" i="4"/>
  <c r="V40" i="4"/>
  <c r="U40" i="4"/>
  <c r="P40" i="4"/>
  <c r="O40" i="4"/>
  <c r="M40" i="4"/>
  <c r="L40" i="4"/>
  <c r="J40" i="4"/>
  <c r="I40" i="4"/>
  <c r="G40" i="4"/>
  <c r="F40" i="4"/>
  <c r="R40" i="4" s="1"/>
  <c r="D40" i="4" s="1"/>
  <c r="C40" i="4"/>
  <c r="V39" i="4"/>
  <c r="U39" i="4"/>
  <c r="P39" i="4"/>
  <c r="O39" i="4"/>
  <c r="M39" i="4"/>
  <c r="L39" i="4"/>
  <c r="J39" i="4"/>
  <c r="I39" i="4"/>
  <c r="G39" i="4"/>
  <c r="S39" i="4" s="1"/>
  <c r="F39" i="4"/>
  <c r="R39" i="4" s="1"/>
  <c r="D39" i="4" s="1"/>
  <c r="C39" i="4"/>
  <c r="V38" i="4"/>
  <c r="U38" i="4"/>
  <c r="S38" i="4"/>
  <c r="P38" i="4"/>
  <c r="O38" i="4"/>
  <c r="M38" i="4"/>
  <c r="L38" i="4"/>
  <c r="J38" i="4"/>
  <c r="I38" i="4"/>
  <c r="G38" i="4"/>
  <c r="F38" i="4"/>
  <c r="R38" i="4" s="1"/>
  <c r="D38" i="4" s="1"/>
  <c r="C38" i="4"/>
  <c r="V37" i="4"/>
  <c r="U37" i="4"/>
  <c r="P37" i="4"/>
  <c r="O37" i="4"/>
  <c r="M37" i="4"/>
  <c r="L37" i="4"/>
  <c r="J37" i="4"/>
  <c r="I37" i="4"/>
  <c r="G37" i="4"/>
  <c r="S37" i="4" s="1"/>
  <c r="F37" i="4"/>
  <c r="R37" i="4" s="1"/>
  <c r="D37" i="4" s="1"/>
  <c r="C37" i="4"/>
  <c r="V36" i="4"/>
  <c r="U36" i="4"/>
  <c r="P36" i="4"/>
  <c r="O36" i="4"/>
  <c r="M36" i="4"/>
  <c r="L36" i="4"/>
  <c r="J36" i="4"/>
  <c r="I36" i="4"/>
  <c r="G36" i="4"/>
  <c r="S36" i="4" s="1"/>
  <c r="F36" i="4"/>
  <c r="R36" i="4" s="1"/>
  <c r="D36" i="4" s="1"/>
  <c r="C36" i="4"/>
  <c r="V35" i="4"/>
  <c r="U35" i="4"/>
  <c r="R35" i="4"/>
  <c r="D35" i="4" s="1"/>
  <c r="P35" i="4"/>
  <c r="O35" i="4"/>
  <c r="M35" i="4"/>
  <c r="L35" i="4"/>
  <c r="J35" i="4"/>
  <c r="I35" i="4"/>
  <c r="G35" i="4"/>
  <c r="S35" i="4" s="1"/>
  <c r="F35" i="4"/>
  <c r="C35" i="4"/>
  <c r="V34" i="4"/>
  <c r="U34" i="4"/>
  <c r="P34" i="4"/>
  <c r="O34" i="4"/>
  <c r="M34" i="4"/>
  <c r="L34" i="4"/>
  <c r="J34" i="4"/>
  <c r="I34" i="4"/>
  <c r="G34" i="4"/>
  <c r="F34" i="4"/>
  <c r="C34" i="4"/>
  <c r="V33" i="4"/>
  <c r="W33" i="4" s="1"/>
  <c r="U33" i="4"/>
  <c r="T33" i="4"/>
  <c r="P33" i="4"/>
  <c r="Q33" i="4" s="1"/>
  <c r="O33" i="4"/>
  <c r="M33" i="4"/>
  <c r="L33" i="4"/>
  <c r="J33" i="4"/>
  <c r="I33" i="4"/>
  <c r="G33" i="4"/>
  <c r="S33" i="4" s="1"/>
  <c r="E33" i="4" s="1"/>
  <c r="H33" i="4" s="1"/>
  <c r="F33" i="4"/>
  <c r="R33" i="4" s="1"/>
  <c r="D33" i="4" s="1"/>
  <c r="C33" i="4"/>
  <c r="V32" i="4"/>
  <c r="U32" i="4"/>
  <c r="P32" i="4"/>
  <c r="O32" i="4"/>
  <c r="M32" i="4"/>
  <c r="L32" i="4"/>
  <c r="J32" i="4"/>
  <c r="I32" i="4"/>
  <c r="G32" i="4"/>
  <c r="F32" i="4"/>
  <c r="C32" i="4"/>
  <c r="V31" i="4"/>
  <c r="U31" i="4"/>
  <c r="P31" i="4"/>
  <c r="O31" i="4"/>
  <c r="M31" i="4"/>
  <c r="L31" i="4"/>
  <c r="J31" i="4"/>
  <c r="I31" i="4"/>
  <c r="G31" i="4"/>
  <c r="S31" i="4" s="1"/>
  <c r="F31" i="4"/>
  <c r="R31" i="4" s="1"/>
  <c r="D31" i="4" s="1"/>
  <c r="C31" i="4"/>
  <c r="V30" i="4"/>
  <c r="U30" i="4"/>
  <c r="S30" i="4"/>
  <c r="P30" i="4"/>
  <c r="O30" i="4"/>
  <c r="M30" i="4"/>
  <c r="L30" i="4"/>
  <c r="J30" i="4"/>
  <c r="I30" i="4"/>
  <c r="G30" i="4"/>
  <c r="F30" i="4"/>
  <c r="R30" i="4" s="1"/>
  <c r="D30" i="4" s="1"/>
  <c r="C30" i="4"/>
  <c r="V29" i="4"/>
  <c r="U29" i="4"/>
  <c r="P29" i="4"/>
  <c r="O29" i="4"/>
  <c r="M29" i="4"/>
  <c r="L29" i="4"/>
  <c r="J29" i="4"/>
  <c r="I29" i="4"/>
  <c r="G29" i="4"/>
  <c r="F29" i="4"/>
  <c r="R29" i="4" s="1"/>
  <c r="D29" i="4" s="1"/>
  <c r="C29" i="4"/>
  <c r="V28" i="4"/>
  <c r="U28" i="4"/>
  <c r="P28" i="4"/>
  <c r="O28" i="4"/>
  <c r="M28" i="4"/>
  <c r="L28" i="4"/>
  <c r="J28" i="4"/>
  <c r="I28" i="4"/>
  <c r="G28" i="4"/>
  <c r="F28" i="4"/>
  <c r="R28" i="4" s="1"/>
  <c r="D28" i="4" s="1"/>
  <c r="C28" i="4"/>
  <c r="V27" i="4"/>
  <c r="U27" i="4"/>
  <c r="R27" i="4"/>
  <c r="D27" i="4" s="1"/>
  <c r="P27" i="4"/>
  <c r="O27" i="4"/>
  <c r="M27" i="4"/>
  <c r="L27" i="4"/>
  <c r="J27" i="4"/>
  <c r="I27" i="4"/>
  <c r="G27" i="4"/>
  <c r="S27" i="4" s="1"/>
  <c r="F27" i="4"/>
  <c r="C27" i="4"/>
  <c r="V26" i="4"/>
  <c r="U26" i="4"/>
  <c r="P26" i="4"/>
  <c r="O26" i="4"/>
  <c r="M26" i="4"/>
  <c r="L26" i="4"/>
  <c r="J26" i="4"/>
  <c r="I26" i="4"/>
  <c r="G26" i="4"/>
  <c r="F26" i="4"/>
  <c r="C26" i="4"/>
  <c r="V25" i="4"/>
  <c r="U25" i="4"/>
  <c r="T25" i="4"/>
  <c r="P25" i="4"/>
  <c r="O25" i="4"/>
  <c r="M25" i="4"/>
  <c r="L25" i="4"/>
  <c r="J25" i="4"/>
  <c r="I25" i="4"/>
  <c r="G25" i="4"/>
  <c r="S25" i="4" s="1"/>
  <c r="E25" i="4" s="1"/>
  <c r="F25" i="4"/>
  <c r="R25" i="4" s="1"/>
  <c r="D25" i="4" s="1"/>
  <c r="C25" i="4"/>
  <c r="V24" i="4"/>
  <c r="U24" i="4"/>
  <c r="P24" i="4"/>
  <c r="O24" i="4"/>
  <c r="M24" i="4"/>
  <c r="L24" i="4"/>
  <c r="J24" i="4"/>
  <c r="I24" i="4"/>
  <c r="G24" i="4"/>
  <c r="S24" i="4" s="1"/>
  <c r="F24" i="4"/>
  <c r="R24" i="4" s="1"/>
  <c r="D24" i="4" s="1"/>
  <c r="C24" i="4"/>
  <c r="V23" i="4"/>
  <c r="U23" i="4"/>
  <c r="U45" i="4" s="1"/>
  <c r="U46" i="4" s="1"/>
  <c r="P23" i="4"/>
  <c r="O23" i="4"/>
  <c r="M23" i="4"/>
  <c r="L23" i="4"/>
  <c r="L45" i="4" s="1"/>
  <c r="J23" i="4"/>
  <c r="I23" i="4"/>
  <c r="I45" i="4" s="1"/>
  <c r="G23" i="4"/>
  <c r="G45" i="4" s="1"/>
  <c r="F23" i="4"/>
  <c r="C23" i="4"/>
  <c r="C45" i="4" s="1"/>
  <c r="V20" i="4"/>
  <c r="U20" i="4"/>
  <c r="P20" i="4"/>
  <c r="O20" i="4"/>
  <c r="M20" i="4"/>
  <c r="L20" i="4"/>
  <c r="J20" i="4"/>
  <c r="I20" i="4"/>
  <c r="G20" i="4"/>
  <c r="F20" i="4"/>
  <c r="R20" i="4" s="1"/>
  <c r="D20" i="4" s="1"/>
  <c r="C20" i="4"/>
  <c r="V19" i="4"/>
  <c r="U19" i="4"/>
  <c r="P19" i="4"/>
  <c r="O19" i="4"/>
  <c r="M19" i="4"/>
  <c r="L19" i="4"/>
  <c r="J19" i="4"/>
  <c r="I19" i="4"/>
  <c r="G19" i="4"/>
  <c r="F19" i="4"/>
  <c r="R19" i="4" s="1"/>
  <c r="D19" i="4" s="1"/>
  <c r="C19" i="4"/>
  <c r="V18" i="4"/>
  <c r="U18" i="4"/>
  <c r="R18" i="4"/>
  <c r="D18" i="4" s="1"/>
  <c r="P18" i="4"/>
  <c r="O18" i="4"/>
  <c r="M18" i="4"/>
  <c r="L18" i="4"/>
  <c r="J18" i="4"/>
  <c r="I18" i="4"/>
  <c r="G18" i="4"/>
  <c r="F18" i="4"/>
  <c r="C18" i="4"/>
  <c r="V17" i="4"/>
  <c r="U17" i="4"/>
  <c r="P17" i="4"/>
  <c r="O17" i="4"/>
  <c r="M17" i="4"/>
  <c r="L17" i="4"/>
  <c r="J17" i="4"/>
  <c r="I17" i="4"/>
  <c r="G17" i="4"/>
  <c r="F17" i="4"/>
  <c r="C17" i="4"/>
  <c r="V16" i="4"/>
  <c r="W16" i="4" s="1"/>
  <c r="U16" i="4"/>
  <c r="T16" i="4"/>
  <c r="P16" i="4"/>
  <c r="O16" i="4"/>
  <c r="M16" i="4"/>
  <c r="L16" i="4"/>
  <c r="J16" i="4"/>
  <c r="K16" i="4" s="1"/>
  <c r="I16" i="4"/>
  <c r="G16" i="4"/>
  <c r="S16" i="4" s="1"/>
  <c r="E16" i="4" s="1"/>
  <c r="H16" i="4" s="1"/>
  <c r="F16" i="4"/>
  <c r="R16" i="4" s="1"/>
  <c r="D16" i="4" s="1"/>
  <c r="C16" i="4"/>
  <c r="V15" i="4"/>
  <c r="U15" i="4"/>
  <c r="P15" i="4"/>
  <c r="O15" i="4"/>
  <c r="M15" i="4"/>
  <c r="L15" i="4"/>
  <c r="J15" i="4"/>
  <c r="I15" i="4"/>
  <c r="G15" i="4"/>
  <c r="F15" i="4"/>
  <c r="C15" i="4"/>
  <c r="V14" i="4"/>
  <c r="U14" i="4"/>
  <c r="P14" i="4"/>
  <c r="O14" i="4"/>
  <c r="M14" i="4"/>
  <c r="L14" i="4"/>
  <c r="J14" i="4"/>
  <c r="I14" i="4"/>
  <c r="G14" i="4"/>
  <c r="S14" i="4" s="1"/>
  <c r="F14" i="4"/>
  <c r="R14" i="4" s="1"/>
  <c r="D14" i="4" s="1"/>
  <c r="C14" i="4"/>
  <c r="V13" i="4"/>
  <c r="U13" i="4"/>
  <c r="S13" i="4"/>
  <c r="P13" i="4"/>
  <c r="O13" i="4"/>
  <c r="M13" i="4"/>
  <c r="L13" i="4"/>
  <c r="J13" i="4"/>
  <c r="I13" i="4"/>
  <c r="G13" i="4"/>
  <c r="F13" i="4"/>
  <c r="R13" i="4" s="1"/>
  <c r="D13" i="4" s="1"/>
  <c r="C13" i="4"/>
  <c r="C21" i="4" s="1"/>
  <c r="V12" i="4"/>
  <c r="U12" i="4"/>
  <c r="P12" i="4"/>
  <c r="O12" i="4"/>
  <c r="M12" i="4"/>
  <c r="L12" i="4"/>
  <c r="J12" i="4"/>
  <c r="I12" i="4"/>
  <c r="G12" i="4"/>
  <c r="F12" i="4"/>
  <c r="R12" i="4" s="1"/>
  <c r="D12" i="4" s="1"/>
  <c r="C12" i="4"/>
  <c r="V11" i="4"/>
  <c r="U11" i="4"/>
  <c r="P11" i="4"/>
  <c r="O11" i="4"/>
  <c r="M11" i="4"/>
  <c r="L11" i="4"/>
  <c r="J11" i="4"/>
  <c r="I11" i="4"/>
  <c r="G11" i="4"/>
  <c r="F11" i="4"/>
  <c r="R11" i="4" s="1"/>
  <c r="D11" i="4" s="1"/>
  <c r="C11" i="4"/>
  <c r="V10" i="4"/>
  <c r="U10" i="4"/>
  <c r="R10" i="4"/>
  <c r="D10" i="4" s="1"/>
  <c r="P10" i="4"/>
  <c r="O10" i="4"/>
  <c r="M10" i="4"/>
  <c r="L10" i="4"/>
  <c r="J10" i="4"/>
  <c r="I10" i="4"/>
  <c r="G10" i="4"/>
  <c r="F10" i="4"/>
  <c r="C10" i="4"/>
  <c r="V9" i="4"/>
  <c r="V21" i="4" s="1"/>
  <c r="U9" i="4"/>
  <c r="U21" i="4" s="1"/>
  <c r="P9" i="4"/>
  <c r="O9" i="4"/>
  <c r="O21" i="4" s="1"/>
  <c r="M9" i="4"/>
  <c r="L9" i="4"/>
  <c r="L21" i="4" s="1"/>
  <c r="J9" i="4"/>
  <c r="I9" i="4"/>
  <c r="I21" i="4" s="1"/>
  <c r="G9" i="4"/>
  <c r="F9" i="4"/>
  <c r="F21" i="4" s="1"/>
  <c r="C9" i="4"/>
  <c r="D48" i="3"/>
  <c r="E48" i="3" s="1"/>
  <c r="C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K66" i="2"/>
  <c r="J66" i="2"/>
  <c r="I66" i="2"/>
  <c r="G66" i="2"/>
  <c r="H66" i="2" s="1"/>
  <c r="F66" i="2"/>
  <c r="D66" i="2"/>
  <c r="E66" i="2" s="1"/>
  <c r="C66" i="2"/>
  <c r="M65" i="2"/>
  <c r="N65" i="2" s="1"/>
  <c r="L65" i="2"/>
  <c r="K65" i="2"/>
  <c r="E65" i="2"/>
  <c r="M64" i="2"/>
  <c r="N64" i="2" s="1"/>
  <c r="L64" i="2"/>
  <c r="L66" i="2" s="1"/>
  <c r="K64" i="2"/>
  <c r="E64" i="2"/>
  <c r="M63" i="2"/>
  <c r="N63" i="2" s="1"/>
  <c r="L63" i="2"/>
  <c r="K63" i="2"/>
  <c r="E63" i="2"/>
  <c r="N62" i="2"/>
  <c r="M62" i="2"/>
  <c r="L62" i="2"/>
  <c r="K62" i="2"/>
  <c r="N61" i="2"/>
  <c r="M61" i="2"/>
  <c r="L61" i="2"/>
  <c r="K61" i="2"/>
  <c r="H61" i="2"/>
  <c r="M60" i="2"/>
  <c r="N60" i="2" s="1"/>
  <c r="L60" i="2"/>
  <c r="K60" i="2"/>
  <c r="H60" i="2"/>
  <c r="E60" i="2"/>
  <c r="M59" i="2"/>
  <c r="N59" i="2" s="1"/>
  <c r="L59" i="2"/>
  <c r="K59" i="2"/>
  <c r="H59" i="2"/>
  <c r="E59" i="2"/>
  <c r="M58" i="2"/>
  <c r="N58" i="2" s="1"/>
  <c r="L58" i="2"/>
  <c r="K58" i="2"/>
  <c r="H58" i="2"/>
  <c r="E58" i="2"/>
  <c r="M57" i="2"/>
  <c r="N57" i="2" s="1"/>
  <c r="L57" i="2"/>
  <c r="K57" i="2"/>
  <c r="H57" i="2"/>
  <c r="E57" i="2"/>
  <c r="K55" i="2"/>
  <c r="J55" i="2"/>
  <c r="I55" i="2"/>
  <c r="G55" i="2"/>
  <c r="H55" i="2" s="1"/>
  <c r="F55" i="2"/>
  <c r="E55" i="2"/>
  <c r="D55" i="2"/>
  <c r="C55" i="2"/>
  <c r="M54" i="2"/>
  <c r="L54" i="2"/>
  <c r="M53" i="2"/>
  <c r="M55" i="2" s="1"/>
  <c r="L53" i="2"/>
  <c r="L55" i="2" s="1"/>
  <c r="K53" i="2"/>
  <c r="H53" i="2"/>
  <c r="E53" i="2"/>
  <c r="L51" i="2"/>
  <c r="K51" i="2"/>
  <c r="J51" i="2"/>
  <c r="I51" i="2"/>
  <c r="G51" i="2"/>
  <c r="H51" i="2" s="1"/>
  <c r="F51" i="2"/>
  <c r="D51" i="2"/>
  <c r="E51" i="2" s="1"/>
  <c r="C51" i="2"/>
  <c r="M50" i="2"/>
  <c r="N50" i="2" s="1"/>
  <c r="L50" i="2"/>
  <c r="K50" i="2"/>
  <c r="H50" i="2"/>
  <c r="E50" i="2"/>
  <c r="M49" i="2"/>
  <c r="N49" i="2" s="1"/>
  <c r="L49" i="2"/>
  <c r="K49" i="2"/>
  <c r="H49" i="2"/>
  <c r="E49" i="2"/>
  <c r="C47" i="2"/>
  <c r="C67" i="2" s="1"/>
  <c r="J46" i="2"/>
  <c r="I46" i="2"/>
  <c r="K46" i="2" s="1"/>
  <c r="K47" i="2" s="1"/>
  <c r="G46" i="2"/>
  <c r="H46" i="2" s="1"/>
  <c r="F46" i="2"/>
  <c r="E46" i="2"/>
  <c r="D46" i="2"/>
  <c r="C46" i="2"/>
  <c r="M45" i="2"/>
  <c r="N45" i="2" s="1"/>
  <c r="L45" i="2"/>
  <c r="K45" i="2"/>
  <c r="H45" i="2"/>
  <c r="N44" i="2"/>
  <c r="M44" i="2"/>
  <c r="L44" i="2"/>
  <c r="K44" i="2"/>
  <c r="H44" i="2"/>
  <c r="E44" i="2"/>
  <c r="N43" i="2"/>
  <c r="M43" i="2"/>
  <c r="L43" i="2"/>
  <c r="K43" i="2"/>
  <c r="M42" i="2"/>
  <c r="L42" i="2"/>
  <c r="N42" i="2" s="1"/>
  <c r="K42" i="2"/>
  <c r="N41" i="2"/>
  <c r="M41" i="2"/>
  <c r="L41" i="2"/>
  <c r="K41" i="2"/>
  <c r="E41" i="2"/>
  <c r="M40" i="2"/>
  <c r="N40" i="2" s="1"/>
  <c r="L40" i="2"/>
  <c r="K40" i="2"/>
  <c r="N39" i="2"/>
  <c r="M39" i="2"/>
  <c r="L39" i="2"/>
  <c r="K39" i="2"/>
  <c r="H39" i="2"/>
  <c r="E39" i="2"/>
  <c r="M38" i="2"/>
  <c r="N38" i="2" s="1"/>
  <c r="L38" i="2"/>
  <c r="K38" i="2"/>
  <c r="M37" i="2"/>
  <c r="N37" i="2" s="1"/>
  <c r="L37" i="2"/>
  <c r="K37" i="2"/>
  <c r="M36" i="2"/>
  <c r="N36" i="2" s="1"/>
  <c r="L36" i="2"/>
  <c r="K36" i="2"/>
  <c r="M35" i="2"/>
  <c r="N35" i="2" s="1"/>
  <c r="L35" i="2"/>
  <c r="K35" i="2"/>
  <c r="H35" i="2"/>
  <c r="E35" i="2"/>
  <c r="N34" i="2"/>
  <c r="M34" i="2"/>
  <c r="L34" i="2"/>
  <c r="K34" i="2"/>
  <c r="H34" i="2"/>
  <c r="E34" i="2"/>
  <c r="M33" i="2"/>
  <c r="N33" i="2" s="1"/>
  <c r="L33" i="2"/>
  <c r="K33" i="2"/>
  <c r="H33" i="2"/>
  <c r="E33" i="2"/>
  <c r="M32" i="2"/>
  <c r="N32" i="2" s="1"/>
  <c r="L32" i="2"/>
  <c r="K32" i="2"/>
  <c r="H32" i="2"/>
  <c r="E32" i="2"/>
  <c r="M31" i="2"/>
  <c r="N31" i="2" s="1"/>
  <c r="L31" i="2"/>
  <c r="K31" i="2"/>
  <c r="H31" i="2"/>
  <c r="E31" i="2"/>
  <c r="N30" i="2"/>
  <c r="M30" i="2"/>
  <c r="L30" i="2"/>
  <c r="K30" i="2"/>
  <c r="H30" i="2"/>
  <c r="M29" i="2"/>
  <c r="N29" i="2" s="1"/>
  <c r="L29" i="2"/>
  <c r="K29" i="2"/>
  <c r="N28" i="2"/>
  <c r="M28" i="2"/>
  <c r="L28" i="2"/>
  <c r="K28" i="2"/>
  <c r="H28" i="2"/>
  <c r="E28" i="2"/>
  <c r="N27" i="2"/>
  <c r="M27" i="2"/>
  <c r="L27" i="2"/>
  <c r="K27" i="2"/>
  <c r="H27" i="2"/>
  <c r="M26" i="2"/>
  <c r="N26" i="2" s="1"/>
  <c r="L26" i="2"/>
  <c r="K26" i="2"/>
  <c r="H26" i="2"/>
  <c r="N25" i="2"/>
  <c r="M25" i="2"/>
  <c r="L25" i="2"/>
  <c r="K25" i="2"/>
  <c r="H25" i="2"/>
  <c r="E25" i="2"/>
  <c r="N24" i="2"/>
  <c r="M24" i="2"/>
  <c r="M46" i="2" s="1"/>
  <c r="N46" i="2" s="1"/>
  <c r="L24" i="2"/>
  <c r="L46" i="2" s="1"/>
  <c r="K24" i="2"/>
  <c r="H24" i="2"/>
  <c r="E24" i="2"/>
  <c r="L22" i="2"/>
  <c r="L47" i="2" s="1"/>
  <c r="K22" i="2"/>
  <c r="J22" i="2"/>
  <c r="J47" i="2" s="1"/>
  <c r="J67" i="2" s="1"/>
  <c r="I22" i="2"/>
  <c r="I47" i="2" s="1"/>
  <c r="I67" i="2" s="1"/>
  <c r="G22" i="2"/>
  <c r="G47" i="2" s="1"/>
  <c r="G67" i="2" s="1"/>
  <c r="F22" i="2"/>
  <c r="H22" i="2" s="1"/>
  <c r="D22" i="2"/>
  <c r="E22" i="2" s="1"/>
  <c r="E47" i="2" s="1"/>
  <c r="C22" i="2"/>
  <c r="N21" i="2"/>
  <c r="M21" i="2"/>
  <c r="L21" i="2"/>
  <c r="K21" i="2"/>
  <c r="H21" i="2"/>
  <c r="E21" i="2"/>
  <c r="N20" i="2"/>
  <c r="M20" i="2"/>
  <c r="L20" i="2"/>
  <c r="K20" i="2"/>
  <c r="H20" i="2"/>
  <c r="E20" i="2"/>
  <c r="M19" i="2"/>
  <c r="N19" i="2" s="1"/>
  <c r="L19" i="2"/>
  <c r="K19" i="2"/>
  <c r="H19" i="2"/>
  <c r="E19" i="2"/>
  <c r="M18" i="2"/>
  <c r="L18" i="2"/>
  <c r="N18" i="2" s="1"/>
  <c r="K18" i="2"/>
  <c r="H18" i="2"/>
  <c r="E18" i="2"/>
  <c r="N17" i="2"/>
  <c r="M17" i="2"/>
  <c r="L17" i="2"/>
  <c r="K17" i="2"/>
  <c r="H17" i="2"/>
  <c r="E17" i="2"/>
  <c r="N16" i="2"/>
  <c r="M16" i="2"/>
  <c r="L16" i="2"/>
  <c r="K16" i="2"/>
  <c r="H16" i="2"/>
  <c r="E16" i="2"/>
  <c r="M15" i="2"/>
  <c r="N15" i="2" s="1"/>
  <c r="L15" i="2"/>
  <c r="K15" i="2"/>
  <c r="H15" i="2"/>
  <c r="E15" i="2"/>
  <c r="M14" i="2"/>
  <c r="L14" i="2"/>
  <c r="N14" i="2" s="1"/>
  <c r="K14" i="2"/>
  <c r="H14" i="2"/>
  <c r="E14" i="2"/>
  <c r="N13" i="2"/>
  <c r="M13" i="2"/>
  <c r="L13" i="2"/>
  <c r="K13" i="2"/>
  <c r="H13" i="2"/>
  <c r="E13" i="2"/>
  <c r="N12" i="2"/>
  <c r="M12" i="2"/>
  <c r="L12" i="2"/>
  <c r="K12" i="2"/>
  <c r="H12" i="2"/>
  <c r="E12" i="2"/>
  <c r="M11" i="2"/>
  <c r="N11" i="2" s="1"/>
  <c r="L11" i="2"/>
  <c r="K11" i="2"/>
  <c r="H11" i="2"/>
  <c r="E11" i="2"/>
  <c r="M10" i="2"/>
  <c r="L10" i="2"/>
  <c r="N10" i="2" s="1"/>
  <c r="K10" i="2"/>
  <c r="H10" i="2"/>
  <c r="E10" i="2"/>
  <c r="H65" i="1"/>
  <c r="G65" i="1"/>
  <c r="E65" i="1"/>
  <c r="D65" i="1"/>
  <c r="C65" i="1"/>
  <c r="C66" i="1" s="1"/>
  <c r="F64" i="1"/>
  <c r="F63" i="1"/>
  <c r="F62" i="1"/>
  <c r="F61" i="1"/>
  <c r="F60" i="1"/>
  <c r="F59" i="1"/>
  <c r="F58" i="1"/>
  <c r="F57" i="1"/>
  <c r="F56" i="1"/>
  <c r="F65" i="1" s="1"/>
  <c r="F55" i="1"/>
  <c r="H53" i="1"/>
  <c r="G53" i="1"/>
  <c r="E53" i="1"/>
  <c r="D53" i="1"/>
  <c r="C53" i="1"/>
  <c r="F52" i="1"/>
  <c r="F53" i="1" s="1"/>
  <c r="F51" i="1"/>
  <c r="H49" i="1"/>
  <c r="G49" i="1"/>
  <c r="E49" i="1"/>
  <c r="D49" i="1"/>
  <c r="C49" i="1"/>
  <c r="F48" i="1"/>
  <c r="F49" i="1" s="1"/>
  <c r="F47" i="1"/>
  <c r="C45" i="1"/>
  <c r="H44" i="1"/>
  <c r="H45" i="1" s="1"/>
  <c r="H66" i="1" s="1"/>
  <c r="G44" i="1"/>
  <c r="G45" i="1" s="1"/>
  <c r="G66" i="1" s="1"/>
  <c r="E44" i="1"/>
  <c r="D44" i="1"/>
  <c r="C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44" i="1" s="1"/>
  <c r="F45" i="1" s="1"/>
  <c r="H20" i="1"/>
  <c r="G20" i="1"/>
  <c r="E20" i="1"/>
  <c r="E45" i="1" s="1"/>
  <c r="E66" i="1" s="1"/>
  <c r="D20" i="1"/>
  <c r="D45" i="1" s="1"/>
  <c r="C20" i="1"/>
  <c r="F19" i="1"/>
  <c r="F18" i="1"/>
  <c r="F17" i="1"/>
  <c r="F16" i="1"/>
  <c r="F15" i="1"/>
  <c r="F14" i="1"/>
  <c r="F13" i="1"/>
  <c r="F20" i="1" s="1"/>
  <c r="F12" i="1"/>
  <c r="F11" i="1"/>
  <c r="F10" i="1"/>
  <c r="F9" i="1"/>
  <c r="F8" i="1"/>
  <c r="M66" i="9" l="1"/>
  <c r="M45" i="9"/>
  <c r="M46" i="9" s="1"/>
  <c r="N45" i="9"/>
  <c r="N46" i="9" s="1"/>
  <c r="O66" i="8"/>
  <c r="P66" i="8"/>
  <c r="O45" i="8"/>
  <c r="O46" i="8" s="1"/>
  <c r="P45" i="8"/>
  <c r="P46" i="8" s="1"/>
  <c r="P46" i="6"/>
  <c r="P47" i="6" s="1"/>
  <c r="F68" i="6"/>
  <c r="G68" i="6"/>
  <c r="H68" i="6"/>
  <c r="I68" i="6"/>
  <c r="L68" i="6"/>
  <c r="C68" i="6"/>
  <c r="M68" i="6"/>
  <c r="I46" i="6"/>
  <c r="I47" i="6" s="1"/>
  <c r="O49" i="6"/>
  <c r="O51" i="6" s="1"/>
  <c r="O58" i="6"/>
  <c r="O67" i="6" s="1"/>
  <c r="O68" i="6" s="1"/>
  <c r="J46" i="6"/>
  <c r="J47" i="6" s="1"/>
  <c r="J68" i="6" s="1"/>
  <c r="P58" i="6"/>
  <c r="P67" i="6" s="1"/>
  <c r="P65" i="5"/>
  <c r="S54" i="5"/>
  <c r="P45" i="5"/>
  <c r="J21" i="5"/>
  <c r="V21" i="5"/>
  <c r="M54" i="5"/>
  <c r="M21" i="5"/>
  <c r="Y21" i="5"/>
  <c r="P54" i="5"/>
  <c r="C46" i="5"/>
  <c r="C66" i="5" s="1"/>
  <c r="Y10" i="5"/>
  <c r="V11" i="5"/>
  <c r="S12" i="5"/>
  <c r="P13" i="5"/>
  <c r="G16" i="5"/>
  <c r="Y18" i="5"/>
  <c r="S23" i="5"/>
  <c r="P24" i="5"/>
  <c r="G27" i="5"/>
  <c r="P32" i="5"/>
  <c r="G35" i="5"/>
  <c r="P40" i="5"/>
  <c r="G43" i="5"/>
  <c r="L46" i="5"/>
  <c r="L66" i="5" s="1"/>
  <c r="G48" i="5"/>
  <c r="Y53" i="5"/>
  <c r="Y56" i="5"/>
  <c r="P59" i="5"/>
  <c r="G62" i="5"/>
  <c r="Y64" i="5"/>
  <c r="G9" i="5"/>
  <c r="Y11" i="5"/>
  <c r="V12" i="5"/>
  <c r="S13" i="5"/>
  <c r="P14" i="5"/>
  <c r="M15" i="5"/>
  <c r="J16" i="5"/>
  <c r="G17" i="5"/>
  <c r="Y19" i="5"/>
  <c r="V20" i="5"/>
  <c r="V23" i="5"/>
  <c r="S24" i="5"/>
  <c r="P25" i="5"/>
  <c r="M26" i="5"/>
  <c r="J27" i="5"/>
  <c r="G28" i="5"/>
  <c r="Y30" i="5"/>
  <c r="V31" i="5"/>
  <c r="S32" i="5"/>
  <c r="J35" i="5"/>
  <c r="G36" i="5"/>
  <c r="Y38" i="5"/>
  <c r="V39" i="5"/>
  <c r="S40" i="5"/>
  <c r="J43" i="5"/>
  <c r="G44" i="5"/>
  <c r="D45" i="5"/>
  <c r="U46" i="5"/>
  <c r="U66" i="5" s="1"/>
  <c r="J48" i="5"/>
  <c r="G49" i="5"/>
  <c r="D50" i="5"/>
  <c r="G52" i="5"/>
  <c r="S59" i="5"/>
  <c r="J62" i="5"/>
  <c r="J9" i="5"/>
  <c r="Y12" i="5"/>
  <c r="V13" i="5"/>
  <c r="S14" i="5"/>
  <c r="P15" i="5"/>
  <c r="M16" i="5"/>
  <c r="J17" i="5"/>
  <c r="G18" i="5"/>
  <c r="Y20" i="5"/>
  <c r="Y23" i="5"/>
  <c r="V24" i="5"/>
  <c r="S25" i="5"/>
  <c r="P26" i="5"/>
  <c r="M27" i="5"/>
  <c r="J28" i="5"/>
  <c r="G29" i="5"/>
  <c r="Y31" i="5"/>
  <c r="V32" i="5"/>
  <c r="S33" i="5"/>
  <c r="P34" i="5"/>
  <c r="M35" i="5"/>
  <c r="J36" i="5"/>
  <c r="G37" i="5"/>
  <c r="Y39" i="5"/>
  <c r="V40" i="5"/>
  <c r="S41" i="5"/>
  <c r="P42" i="5"/>
  <c r="M43" i="5"/>
  <c r="J44" i="5"/>
  <c r="M48" i="5"/>
  <c r="J49" i="5"/>
  <c r="J52" i="5"/>
  <c r="G53" i="5"/>
  <c r="D54" i="5"/>
  <c r="G56" i="5"/>
  <c r="V59" i="5"/>
  <c r="S60" i="5"/>
  <c r="P61" i="5"/>
  <c r="M62" i="5"/>
  <c r="J63" i="5"/>
  <c r="G64" i="5"/>
  <c r="D65" i="5"/>
  <c r="M9" i="5"/>
  <c r="J10" i="5"/>
  <c r="G11" i="5"/>
  <c r="Y13" i="5"/>
  <c r="V14" i="5"/>
  <c r="S15" i="5"/>
  <c r="P16" i="5"/>
  <c r="M17" i="5"/>
  <c r="J18" i="5"/>
  <c r="G19" i="5"/>
  <c r="Y24" i="5"/>
  <c r="P27" i="5"/>
  <c r="M28" i="5"/>
  <c r="Y32" i="5"/>
  <c r="V33" i="5"/>
  <c r="S34" i="5"/>
  <c r="P35" i="5"/>
  <c r="M36" i="5"/>
  <c r="J37" i="5"/>
  <c r="G38" i="5"/>
  <c r="Y40" i="5"/>
  <c r="V41" i="5"/>
  <c r="S42" i="5"/>
  <c r="P43" i="5"/>
  <c r="M44" i="5"/>
  <c r="O46" i="5"/>
  <c r="O66" i="5" s="1"/>
  <c r="P48" i="5"/>
  <c r="M49" i="5"/>
  <c r="M52" i="5"/>
  <c r="J53" i="5"/>
  <c r="J56" i="5"/>
  <c r="Y59" i="5"/>
  <c r="V60" i="5"/>
  <c r="S61" i="5"/>
  <c r="P62" i="5"/>
  <c r="M63" i="5"/>
  <c r="J64" i="5"/>
  <c r="D21" i="5"/>
  <c r="P21" i="5" s="1"/>
  <c r="S27" i="5"/>
  <c r="S43" i="5"/>
  <c r="S48" i="5"/>
  <c r="S62" i="5"/>
  <c r="S16" i="5"/>
  <c r="S35" i="5"/>
  <c r="S9" i="5"/>
  <c r="P10" i="5"/>
  <c r="M11" i="5"/>
  <c r="J12" i="5"/>
  <c r="G13" i="5"/>
  <c r="V16" i="5"/>
  <c r="S17" i="5"/>
  <c r="P18" i="5"/>
  <c r="M19" i="5"/>
  <c r="J20" i="5"/>
  <c r="J23" i="5"/>
  <c r="G24" i="5"/>
  <c r="V27" i="5"/>
  <c r="S28" i="5"/>
  <c r="P29" i="5"/>
  <c r="M30" i="5"/>
  <c r="J31" i="5"/>
  <c r="G32" i="5"/>
  <c r="V35" i="5"/>
  <c r="S36" i="5"/>
  <c r="P37" i="5"/>
  <c r="M38" i="5"/>
  <c r="J39" i="5"/>
  <c r="G40" i="5"/>
  <c r="V43" i="5"/>
  <c r="S44" i="5"/>
  <c r="V48" i="5"/>
  <c r="S49" i="5"/>
  <c r="S52" i="5"/>
  <c r="P53" i="5"/>
  <c r="P56" i="5"/>
  <c r="G59" i="5"/>
  <c r="V62" i="5"/>
  <c r="S63" i="5"/>
  <c r="P64" i="5"/>
  <c r="P45" i="4"/>
  <c r="K53" i="4"/>
  <c r="E62" i="4"/>
  <c r="T62" i="4"/>
  <c r="P21" i="4"/>
  <c r="S18" i="4"/>
  <c r="S20" i="4"/>
  <c r="I46" i="4"/>
  <c r="I66" i="4" s="1"/>
  <c r="V45" i="4"/>
  <c r="K25" i="4"/>
  <c r="W25" i="4"/>
  <c r="E27" i="4"/>
  <c r="T27" i="4" s="1"/>
  <c r="S29" i="4"/>
  <c r="K36" i="4"/>
  <c r="E39" i="4"/>
  <c r="N39" i="4" s="1"/>
  <c r="E44" i="4"/>
  <c r="T44" i="4" s="1"/>
  <c r="W44" i="4"/>
  <c r="W62" i="4"/>
  <c r="N13" i="4"/>
  <c r="W27" i="4"/>
  <c r="E31" i="4"/>
  <c r="N31" i="4" s="1"/>
  <c r="T31" i="4"/>
  <c r="G21" i="4"/>
  <c r="S9" i="4"/>
  <c r="H13" i="4"/>
  <c r="E13" i="4"/>
  <c r="K13" i="4" s="1"/>
  <c r="R15" i="4"/>
  <c r="D15" i="4" s="1"/>
  <c r="L46" i="4"/>
  <c r="L66" i="4" s="1"/>
  <c r="K27" i="4"/>
  <c r="W31" i="4"/>
  <c r="E35" i="4"/>
  <c r="N35" i="4" s="1"/>
  <c r="N36" i="4"/>
  <c r="K44" i="4"/>
  <c r="N49" i="4"/>
  <c r="N30" i="4"/>
  <c r="E37" i="4"/>
  <c r="T37" i="4"/>
  <c r="S11" i="4"/>
  <c r="R17" i="4"/>
  <c r="D17" i="4" s="1"/>
  <c r="M45" i="4"/>
  <c r="E24" i="4"/>
  <c r="T24" i="4" s="1"/>
  <c r="R26" i="4"/>
  <c r="D26" i="4" s="1"/>
  <c r="K31" i="4"/>
  <c r="K37" i="4"/>
  <c r="E48" i="4"/>
  <c r="N48" i="4" s="1"/>
  <c r="T48" i="4"/>
  <c r="W48" i="4"/>
  <c r="E58" i="4"/>
  <c r="N58" i="4" s="1"/>
  <c r="E60" i="4"/>
  <c r="K60" i="4" s="1"/>
  <c r="N62" i="4"/>
  <c r="J21" i="4"/>
  <c r="W13" i="4"/>
  <c r="N16" i="4"/>
  <c r="S17" i="4"/>
  <c r="W24" i="4"/>
  <c r="N25" i="4"/>
  <c r="S26" i="4"/>
  <c r="N27" i="4"/>
  <c r="E30" i="4"/>
  <c r="K30" i="4" s="1"/>
  <c r="R32" i="4"/>
  <c r="D32" i="4" s="1"/>
  <c r="K33" i="4"/>
  <c r="Q36" i="4"/>
  <c r="E43" i="4"/>
  <c r="N43" i="4" s="1"/>
  <c r="N44" i="4"/>
  <c r="Q64" i="4"/>
  <c r="E14" i="4"/>
  <c r="W14" i="4" s="1"/>
  <c r="T14" i="4"/>
  <c r="S19" i="4"/>
  <c r="C46" i="4"/>
  <c r="C66" i="4" s="1"/>
  <c r="O45" i="4"/>
  <c r="O46" i="4" s="1"/>
  <c r="O66" i="4" s="1"/>
  <c r="K24" i="4"/>
  <c r="S28" i="4"/>
  <c r="R34" i="4"/>
  <c r="D34" i="4" s="1"/>
  <c r="N37" i="4"/>
  <c r="W38" i="4"/>
  <c r="W43" i="4"/>
  <c r="E53" i="4"/>
  <c r="T53" i="4"/>
  <c r="K58" i="4"/>
  <c r="Q13" i="4"/>
  <c r="R54" i="4"/>
  <c r="D54" i="4" s="1"/>
  <c r="Q58" i="4"/>
  <c r="K62" i="4"/>
  <c r="M21" i="4"/>
  <c r="S10" i="4"/>
  <c r="S12" i="4"/>
  <c r="Q14" i="4"/>
  <c r="Q16" i="4"/>
  <c r="F45" i="4"/>
  <c r="F46" i="4" s="1"/>
  <c r="F66" i="4" s="1"/>
  <c r="R23" i="4"/>
  <c r="Q25" i="4"/>
  <c r="Q27" i="4"/>
  <c r="N33" i="4"/>
  <c r="E36" i="4"/>
  <c r="T36" i="4" s="1"/>
  <c r="W36" i="4"/>
  <c r="E41" i="4"/>
  <c r="K41" i="4" s="1"/>
  <c r="T41" i="4"/>
  <c r="W41" i="4"/>
  <c r="K43" i="4"/>
  <c r="Q44" i="4"/>
  <c r="E49" i="4"/>
  <c r="W49" i="4" s="1"/>
  <c r="T49" i="4"/>
  <c r="W53" i="4"/>
  <c r="E59" i="4"/>
  <c r="E64" i="4"/>
  <c r="K64" i="4" s="1"/>
  <c r="H14" i="4"/>
  <c r="S15" i="4"/>
  <c r="H31" i="4"/>
  <c r="S32" i="4"/>
  <c r="E38" i="4"/>
  <c r="K38" i="4" s="1"/>
  <c r="S40" i="4"/>
  <c r="J45" i="4"/>
  <c r="H48" i="4"/>
  <c r="F50" i="4"/>
  <c r="R50" i="4" s="1"/>
  <c r="D50" i="4" s="1"/>
  <c r="V50" i="4"/>
  <c r="G54" i="4"/>
  <c r="R56" i="4"/>
  <c r="E57" i="4"/>
  <c r="T57" i="4" s="1"/>
  <c r="H58" i="4"/>
  <c r="M65" i="4"/>
  <c r="R9" i="4"/>
  <c r="H36" i="4"/>
  <c r="H44" i="4"/>
  <c r="Q48" i="4"/>
  <c r="G50" i="4"/>
  <c r="R52" i="4"/>
  <c r="D52" i="4" s="1"/>
  <c r="S56" i="4"/>
  <c r="H25" i="4"/>
  <c r="S34" i="4"/>
  <c r="H41" i="4"/>
  <c r="S42" i="4"/>
  <c r="S52" i="4"/>
  <c r="S61" i="4"/>
  <c r="S23" i="4"/>
  <c r="K48" i="4"/>
  <c r="P65" i="4"/>
  <c r="H27" i="4"/>
  <c r="H35" i="4"/>
  <c r="H43" i="4"/>
  <c r="S63" i="4"/>
  <c r="K67" i="2"/>
  <c r="L67" i="2"/>
  <c r="H47" i="2"/>
  <c r="N55" i="2"/>
  <c r="M51" i="2"/>
  <c r="N51" i="2" s="1"/>
  <c r="M66" i="2"/>
  <c r="N66" i="2" s="1"/>
  <c r="F47" i="2"/>
  <c r="F67" i="2" s="1"/>
  <c r="H67" i="2" s="1"/>
  <c r="D47" i="2"/>
  <c r="D67" i="2" s="1"/>
  <c r="E67" i="2" s="1"/>
  <c r="N53" i="2"/>
  <c r="M22" i="2"/>
  <c r="F66" i="1"/>
  <c r="D66" i="1"/>
  <c r="P68" i="6" l="1"/>
  <c r="Y50" i="5"/>
  <c r="G50" i="5"/>
  <c r="J50" i="5"/>
  <c r="M50" i="5"/>
  <c r="V50" i="5"/>
  <c r="V65" i="5"/>
  <c r="Y65" i="5"/>
  <c r="S65" i="5"/>
  <c r="V54" i="5"/>
  <c r="Y54" i="5"/>
  <c r="J54" i="5"/>
  <c r="G45" i="5"/>
  <c r="D46" i="5"/>
  <c r="D66" i="5" s="1"/>
  <c r="J45" i="5"/>
  <c r="J46" i="5" s="1"/>
  <c r="Y45" i="5"/>
  <c r="Y46" i="5" s="1"/>
  <c r="P50" i="5"/>
  <c r="S50" i="5"/>
  <c r="S21" i="5"/>
  <c r="G21" i="5"/>
  <c r="M45" i="5"/>
  <c r="M46" i="5" s="1"/>
  <c r="V45" i="5"/>
  <c r="V46" i="5" s="1"/>
  <c r="S45" i="5"/>
  <c r="M65" i="5"/>
  <c r="J65" i="5"/>
  <c r="G65" i="5"/>
  <c r="P46" i="5"/>
  <c r="G54" i="5"/>
  <c r="E9" i="4"/>
  <c r="T9" i="4"/>
  <c r="S21" i="4"/>
  <c r="P46" i="4"/>
  <c r="J46" i="4"/>
  <c r="R66" i="4"/>
  <c r="U66" i="4" s="1"/>
  <c r="W60" i="4"/>
  <c r="K35" i="4"/>
  <c r="E26" i="4"/>
  <c r="T26" i="4"/>
  <c r="T60" i="4"/>
  <c r="W35" i="4"/>
  <c r="W37" i="4"/>
  <c r="H37" i="4"/>
  <c r="T35" i="4"/>
  <c r="K49" i="4"/>
  <c r="N38" i="4"/>
  <c r="E15" i="4"/>
  <c r="T15" i="4"/>
  <c r="M46" i="4"/>
  <c r="S50" i="4"/>
  <c r="R65" i="4"/>
  <c r="D56" i="4"/>
  <c r="D65" i="4" s="1"/>
  <c r="H39" i="4"/>
  <c r="W64" i="4"/>
  <c r="W30" i="4"/>
  <c r="Q53" i="4"/>
  <c r="H53" i="4"/>
  <c r="N53" i="4"/>
  <c r="W58" i="4"/>
  <c r="Q30" i="4"/>
  <c r="H60" i="4"/>
  <c r="Q35" i="4"/>
  <c r="V46" i="4"/>
  <c r="V66" i="4" s="1"/>
  <c r="N24" i="4"/>
  <c r="D23" i="4"/>
  <c r="R45" i="4"/>
  <c r="Q57" i="4"/>
  <c r="K57" i="4"/>
  <c r="N57" i="4"/>
  <c r="E34" i="4"/>
  <c r="T34" i="4"/>
  <c r="S54" i="4"/>
  <c r="T64" i="4"/>
  <c r="Q39" i="4"/>
  <c r="T19" i="4"/>
  <c r="E19" i="4"/>
  <c r="T43" i="4"/>
  <c r="T58" i="4"/>
  <c r="Q43" i="4"/>
  <c r="T13" i="4"/>
  <c r="Q31" i="4"/>
  <c r="G46" i="4"/>
  <c r="E52" i="4"/>
  <c r="T52" i="4"/>
  <c r="H57" i="4"/>
  <c r="E32" i="4"/>
  <c r="T32" i="4" s="1"/>
  <c r="N64" i="4"/>
  <c r="H64" i="4"/>
  <c r="E12" i="4"/>
  <c r="N41" i="4"/>
  <c r="E29" i="4"/>
  <c r="T29" i="4"/>
  <c r="H59" i="4"/>
  <c r="W59" i="4"/>
  <c r="Q59" i="4"/>
  <c r="E40" i="4"/>
  <c r="T40" i="4"/>
  <c r="E63" i="4"/>
  <c r="E23" i="4"/>
  <c r="T23" i="4"/>
  <c r="S45" i="4"/>
  <c r="H49" i="4"/>
  <c r="Q49" i="4"/>
  <c r="E10" i="4"/>
  <c r="T10" i="4"/>
  <c r="E28" i="4"/>
  <c r="K14" i="4"/>
  <c r="N14" i="4"/>
  <c r="Q41" i="4"/>
  <c r="T30" i="4"/>
  <c r="E17" i="4"/>
  <c r="T17" i="4"/>
  <c r="E11" i="4"/>
  <c r="K39" i="4"/>
  <c r="K59" i="4"/>
  <c r="W39" i="4"/>
  <c r="E20" i="4"/>
  <c r="T20" i="4" s="1"/>
  <c r="Q62" i="4"/>
  <c r="H62" i="4"/>
  <c r="Q37" i="4"/>
  <c r="E42" i="4"/>
  <c r="T42" i="4"/>
  <c r="E61" i="4"/>
  <c r="T61" i="4"/>
  <c r="E56" i="4"/>
  <c r="T56" i="4"/>
  <c r="S65" i="4"/>
  <c r="R21" i="4"/>
  <c r="D21" i="4" s="1"/>
  <c r="D9" i="4"/>
  <c r="T59" i="4"/>
  <c r="N60" i="4"/>
  <c r="H38" i="4"/>
  <c r="H30" i="4"/>
  <c r="T38" i="4"/>
  <c r="H24" i="4"/>
  <c r="Q24" i="4"/>
  <c r="N59" i="4"/>
  <c r="Q38" i="4"/>
  <c r="W57" i="4"/>
  <c r="T39" i="4"/>
  <c r="E18" i="4"/>
  <c r="T18" i="4"/>
  <c r="Q60" i="4"/>
  <c r="N22" i="2"/>
  <c r="M47" i="2"/>
  <c r="G66" i="5" l="1"/>
  <c r="J66" i="5"/>
  <c r="Y66" i="5"/>
  <c r="S66" i="5"/>
  <c r="P66" i="5"/>
  <c r="V66" i="5"/>
  <c r="M66" i="5"/>
  <c r="G46" i="5"/>
  <c r="S46" i="5"/>
  <c r="M66" i="4"/>
  <c r="H11" i="4"/>
  <c r="W11" i="4"/>
  <c r="K11" i="4"/>
  <c r="Q11" i="4"/>
  <c r="N11" i="4"/>
  <c r="J66" i="4"/>
  <c r="G66" i="4"/>
  <c r="H28" i="4"/>
  <c r="W28" i="4"/>
  <c r="Q28" i="4"/>
  <c r="N28" i="4"/>
  <c r="K28" i="4"/>
  <c r="N18" i="4"/>
  <c r="H18" i="4"/>
  <c r="W18" i="4"/>
  <c r="Q18" i="4"/>
  <c r="K18" i="4"/>
  <c r="T11" i="4"/>
  <c r="T28" i="4"/>
  <c r="N23" i="4"/>
  <c r="Q23" i="4"/>
  <c r="H23" i="4"/>
  <c r="W23" i="4"/>
  <c r="K23" i="4"/>
  <c r="R46" i="4"/>
  <c r="D45" i="4"/>
  <c r="D46" i="4" s="1"/>
  <c r="D66" i="4" s="1"/>
  <c r="Q15" i="4"/>
  <c r="N15" i="4"/>
  <c r="K15" i="4"/>
  <c r="H15" i="4"/>
  <c r="W15" i="4"/>
  <c r="P66" i="4"/>
  <c r="K63" i="4"/>
  <c r="H63" i="4"/>
  <c r="W63" i="4"/>
  <c r="N63" i="4"/>
  <c r="Q63" i="4"/>
  <c r="Q32" i="4"/>
  <c r="K32" i="4"/>
  <c r="N32" i="4"/>
  <c r="W32" i="4"/>
  <c r="H32" i="4"/>
  <c r="E54" i="4"/>
  <c r="T54" i="4"/>
  <c r="W42" i="4"/>
  <c r="H42" i="4"/>
  <c r="N42" i="4"/>
  <c r="Q42" i="4"/>
  <c r="K42" i="4"/>
  <c r="W56" i="4"/>
  <c r="H56" i="4"/>
  <c r="E65" i="4"/>
  <c r="T65" i="4" s="1"/>
  <c r="K56" i="4"/>
  <c r="Q56" i="4"/>
  <c r="N56" i="4"/>
  <c r="K17" i="4"/>
  <c r="W17" i="4"/>
  <c r="H17" i="4"/>
  <c r="Q17" i="4"/>
  <c r="N17" i="4"/>
  <c r="W10" i="4"/>
  <c r="K10" i="4"/>
  <c r="N10" i="4"/>
  <c r="Q10" i="4"/>
  <c r="H10" i="4"/>
  <c r="T63" i="4"/>
  <c r="K29" i="4"/>
  <c r="H29" i="4"/>
  <c r="N29" i="4"/>
  <c r="W29" i="4"/>
  <c r="Q29" i="4"/>
  <c r="W26" i="4"/>
  <c r="Q26" i="4"/>
  <c r="K26" i="4"/>
  <c r="H26" i="4"/>
  <c r="N26" i="4"/>
  <c r="E21" i="4"/>
  <c r="T21" i="4" s="1"/>
  <c r="H20" i="4"/>
  <c r="Q20" i="4"/>
  <c r="W20" i="4"/>
  <c r="N20" i="4"/>
  <c r="K20" i="4"/>
  <c r="K34" i="4"/>
  <c r="W34" i="4"/>
  <c r="Q34" i="4"/>
  <c r="N34" i="4"/>
  <c r="H34" i="4"/>
  <c r="H12" i="4"/>
  <c r="W12" i="4"/>
  <c r="Q12" i="4"/>
  <c r="N12" i="4"/>
  <c r="K12" i="4"/>
  <c r="E45" i="4"/>
  <c r="S46" i="4"/>
  <c r="T45" i="4"/>
  <c r="N61" i="4"/>
  <c r="W61" i="4"/>
  <c r="Q61" i="4"/>
  <c r="K61" i="4"/>
  <c r="H61" i="4"/>
  <c r="Q40" i="4"/>
  <c r="K40" i="4"/>
  <c r="H40" i="4"/>
  <c r="N40" i="4"/>
  <c r="W40" i="4"/>
  <c r="T12" i="4"/>
  <c r="N52" i="4"/>
  <c r="W52" i="4"/>
  <c r="Q52" i="4"/>
  <c r="H52" i="4"/>
  <c r="K52" i="4"/>
  <c r="H19" i="4"/>
  <c r="W19" i="4"/>
  <c r="Q19" i="4"/>
  <c r="K19" i="4"/>
  <c r="N19" i="4"/>
  <c r="E50" i="4"/>
  <c r="T50" i="4" s="1"/>
  <c r="N9" i="4"/>
  <c r="W9" i="4"/>
  <c r="K9" i="4"/>
  <c r="H9" i="4"/>
  <c r="Q9" i="4"/>
  <c r="M67" i="2"/>
  <c r="N67" i="2" s="1"/>
  <c r="N47" i="2"/>
  <c r="Q50" i="4" l="1"/>
  <c r="K50" i="4"/>
  <c r="N50" i="4"/>
  <c r="H50" i="4"/>
  <c r="W50" i="4"/>
  <c r="W65" i="4"/>
  <c r="H65" i="4"/>
  <c r="K65" i="4"/>
  <c r="Q65" i="4"/>
  <c r="N65" i="4"/>
  <c r="S66" i="4"/>
  <c r="W21" i="4"/>
  <c r="Q21" i="4"/>
  <c r="N21" i="4"/>
  <c r="H21" i="4"/>
  <c r="K21" i="4"/>
  <c r="K54" i="4"/>
  <c r="N54" i="4"/>
  <c r="Q54" i="4"/>
  <c r="W54" i="4"/>
  <c r="H54" i="4"/>
  <c r="E46" i="4"/>
  <c r="H45" i="4"/>
  <c r="N45" i="4"/>
  <c r="K45" i="4"/>
  <c r="Q45" i="4"/>
  <c r="W45" i="4"/>
  <c r="E66" i="4" l="1"/>
  <c r="K46" i="4"/>
  <c r="N46" i="4"/>
  <c r="H46" i="4"/>
  <c r="W46" i="4"/>
  <c r="Q46" i="4"/>
  <c r="T46" i="4"/>
  <c r="W66" i="4" l="1"/>
  <c r="N66" i="4"/>
  <c r="H66" i="4"/>
  <c r="Q66" i="4"/>
  <c r="K66" i="4"/>
  <c r="T66" i="4"/>
</calcChain>
</file>

<file path=xl/sharedStrings.xml><?xml version="1.0" encoding="utf-8"?>
<sst xmlns="http://schemas.openxmlformats.org/spreadsheetml/2006/main" count="1849" uniqueCount="288">
  <si>
    <t>RAJASTHAN STATE LEVEL BANKERS' COMMITTEE</t>
  </si>
  <si>
    <t>CONVENOR : BANK OF BARODA</t>
  </si>
  <si>
    <t>BANKWISE BRANCH NETWORK</t>
  </si>
  <si>
    <t>As On 30th June 2025</t>
  </si>
  <si>
    <t>Annexure- 1</t>
  </si>
  <si>
    <t>Sr. No.</t>
  </si>
  <si>
    <t>Banks</t>
  </si>
  <si>
    <t>Rural</t>
  </si>
  <si>
    <t>Semi Urban</t>
  </si>
  <si>
    <t>Urban</t>
  </si>
  <si>
    <t>Total</t>
  </si>
  <si>
    <t>ATMs</t>
  </si>
  <si>
    <t>Onsite ATMs</t>
  </si>
  <si>
    <t>NATIONALIZED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</si>
  <si>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</si>
  <si>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</si>
  <si>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</si>
  <si>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</si>
  <si>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</si>
  <si>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</si>
  <si>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</si>
  <si>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</si>
  <si>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</si>
  <si>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</si>
  <si>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</si>
  <si>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</si>
  <si>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</t>
  </si>
  <si>
    <t>Sub Total</t>
  </si>
  <si>
    <t>OLD 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</si>
  <si>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</si>
  <si>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</si>
  <si>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</si>
  <si>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</si>
  <si>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</si>
  <si>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</si>
  <si>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</si>
  <si>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</si>
  <si>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</si>
  <si>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</si>
  <si>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</si>
  <si>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</si>
  <si>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</si>
  <si>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</si>
  <si>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</si>
  <si>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</si>
  <si>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</si>
  <si>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</si>
  <si>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</si>
  <si>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</si>
  <si>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</si>
  <si>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</si>
  <si>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C</t>
  </si>
  <si>
    <t>D</t>
  </si>
  <si>
    <t>TOTAL COM. BANKS</t>
  </si>
  <si>
    <t>REGIONAL RURAL BANKS</t>
  </si>
  <si>
    <t>BRKGB</t>
  </si>
  <si>
    <t>RMGB</t>
  </si>
  <si>
    <t>E</t>
  </si>
  <si>
    <t>COOPERATIVE SECTOR BANKS</t>
  </si>
  <si>
    <t>Rajasthan State Cooperative Bank</t>
  </si>
  <si>
    <t>Rajasthan State Land Development Bank</t>
  </si>
  <si>
    <t>F</t>
  </si>
  <si>
    <t>Small Finance Bank</t>
  </si>
  <si>
    <t>AU SMALL FIN.BANK</t>
  </si>
  <si>
    <t>EQUITAS SMALL FIN. BANK</t>
  </si>
  <si>
    <t>JANA SMALL FIN. BANK</t>
  </si>
  <si>
    <t>UJJIVAN SMALL FIN. BANK</t>
  </si>
  <si>
    <t>UTKARSH SMALL FIN. BANK</t>
  </si>
  <si>
    <t>CAPITAL SMALL FIN. BANK</t>
  </si>
  <si>
    <t>UNITY SMALL FINANCE BANK</t>
  </si>
  <si>
    <t>FINO PAYMENTS BANK</t>
  </si>
  <si>
    <t>ESAF SMALL FIN. BANK</t>
  </si>
  <si>
    <t>SURYODAY SMALL FIN. BANK</t>
  </si>
  <si>
    <t>G</t>
  </si>
  <si>
    <t>Grand Total</t>
  </si>
  <si>
    <t>BANKWISE DEPOSIT, ADVANCE, C:D RATIO</t>
  </si>
  <si>
    <t>Amt in Rs. Lacs</t>
  </si>
  <si>
    <t>Annexure- 2</t>
  </si>
  <si>
    <t>Deposit</t>
  </si>
  <si>
    <t>Advance</t>
  </si>
  <si>
    <t>CD Ratio</t>
  </si>
  <si>
    <t xml:space="preserve"> PRIVATE SECTOR BANKS</t>
  </si>
  <si>
    <t>B</t>
  </si>
  <si>
    <t>TOTAL COM. BANK</t>
  </si>
  <si>
    <t>SMALL FINANCE BANK</t>
  </si>
  <si>
    <t>DISTRICTWISE DEPOSIT, ADVANCE, C:D RATIO</t>
  </si>
  <si>
    <t>Annexure- 3</t>
  </si>
  <si>
    <t>Sr. no.</t>
  </si>
  <si>
    <t>District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</si>
  <si>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</si>
  <si>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</si>
  <si>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</si>
  <si>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</si>
  <si>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</si>
  <si>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</si>
  <si>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</si>
  <si>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</si>
  <si>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</si>
  <si>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</si>
  <si>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</si>
  <si>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</si>
  <si>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</si>
  <si>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</si>
  <si>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</si>
  <si>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</si>
  <si>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</si>
  <si>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</si>
  <si>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</si>
  <si>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</si>
  <si>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</si>
  <si>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</si>
  <si>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</si>
  <si>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</si>
  <si>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</si>
  <si>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</si>
  <si>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</si>
  <si>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</si>
  <si>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</si>
  <si>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</si>
  <si>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</si>
  <si>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</si>
  <si>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</si>
  <si>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</si>
  <si>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</si>
  <si>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</si>
  <si>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</si>
  <si>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</si>
  <si>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</si>
  <si>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</si>
  <si>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</si>
  <si>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BANKWISE KEY BUSINESS PARAMETERS</t>
  </si>
  <si>
    <t>Annexure- 4</t>
  </si>
  <si>
    <t>Total Deposit</t>
  </si>
  <si>
    <t>Agriculture</t>
  </si>
  <si>
    <t>%</t>
  </si>
  <si>
    <t>Mse</t>
  </si>
  <si>
    <t>Me</t>
  </si>
  <si>
    <t>Ops</t>
  </si>
  <si>
    <t>Tps</t>
  </si>
  <si>
    <t>Nps</t>
  </si>
  <si>
    <t>A/C</t>
  </si>
  <si>
    <t>AMT</t>
  </si>
  <si>
    <t>BANKWISE OUTSTANDING UNDER SPECIAL CATEGORIES</t>
  </si>
  <si>
    <t>Annexure- 5</t>
  </si>
  <si>
    <t>Sr No.</t>
  </si>
  <si>
    <t>Woman</t>
  </si>
  <si>
    <t>WEAKER SECTION</t>
  </si>
  <si>
    <t>MINORITY COMMUNITIES</t>
  </si>
  <si>
    <t>SC</t>
  </si>
  <si>
    <t>ST</t>
  </si>
  <si>
    <t>DRI</t>
  </si>
  <si>
    <t>SMALL FARMERS &amp; MARGINAL FARMERS</t>
  </si>
  <si>
    <t>PRIVATE SECTOR BANKS</t>
  </si>
  <si>
    <t>SMALL FINANCE BANKS</t>
  </si>
  <si>
    <t>BANKWISE OUTSTANDING UNDER AGRICULTURE</t>
  </si>
  <si>
    <t>Annexure- 6</t>
  </si>
  <si>
    <t>Farm Credit</t>
  </si>
  <si>
    <t>Total for Farm Credit</t>
  </si>
  <si>
    <t>Agriculture Infrastructure</t>
  </si>
  <si>
    <t>Ancillary Activities</t>
  </si>
  <si>
    <t>Total Agriculture</t>
  </si>
  <si>
    <t>Short Term/ Crop Production (KCC)</t>
  </si>
  <si>
    <t>Term Loan</t>
  </si>
  <si>
    <t>KCC - WC for AH and Fisheries</t>
  </si>
  <si>
    <t>Fingrowth Co-operative Bank Ltd</t>
  </si>
  <si>
    <t>OUTSTANDING CREDIT TO MSME</t>
  </si>
  <si>
    <t>Annexure- 7</t>
  </si>
  <si>
    <t xml:space="preserve">Micro Enterprises ( Khadi and Village Industries) </t>
  </si>
  <si>
    <t>Small Enterprises</t>
  </si>
  <si>
    <t>Others under MSMEs</t>
  </si>
  <si>
    <t>Medium Enterprises</t>
  </si>
  <si>
    <t>Total for MSME</t>
  </si>
  <si>
    <t>OUTSTANDING CREDIT TO OTHER PRIORITY SECTOR</t>
  </si>
  <si>
    <t>Annexure- 8</t>
  </si>
  <si>
    <t>Export Credit</t>
  </si>
  <si>
    <t>Education</t>
  </si>
  <si>
    <t>Housing</t>
  </si>
  <si>
    <t>Renewable Energy</t>
  </si>
  <si>
    <t>Others</t>
  </si>
  <si>
    <t>Social Infrastructure</t>
  </si>
  <si>
    <t>Other Priority Sector</t>
  </si>
  <si>
    <t>OUTSTANDING CREDIT TO NON-PRIORITY SECTOR</t>
  </si>
  <si>
    <t>Annexure- 9</t>
  </si>
  <si>
    <t>Personal Loan</t>
  </si>
  <si>
    <t>Total Non Priority Sector</t>
  </si>
  <si>
    <t>BANKWISE ANNUAL CREDIT PLAN ACHIEVEMENT- PRIORITY SECTOR</t>
  </si>
  <si>
    <t>Amt. in Rs. Lacs</t>
  </si>
  <si>
    <t>Annexure- 10</t>
  </si>
  <si>
    <t>MSME</t>
  </si>
  <si>
    <t>Total Priority Sector</t>
  </si>
  <si>
    <t>Out of Total priority sector under Weaker Section</t>
  </si>
  <si>
    <t>MSEs</t>
  </si>
  <si>
    <t>Medium Enterprises (ME)</t>
  </si>
  <si>
    <t>PUBLIC SECTOR BANK</t>
  </si>
  <si>
    <t>(Amt. in Rs. Lacs)</t>
  </si>
  <si>
    <t>Short Term/ Crop Production</t>
  </si>
  <si>
    <t xml:space="preserve">Micro Enterprises (Khadi and Village) </t>
  </si>
  <si>
    <t xml:space="preserve">Small Enterprises </t>
  </si>
  <si>
    <t>The Nainital Bank Ltd</t>
  </si>
  <si>
    <t>ICICI Bank</t>
  </si>
  <si>
    <t>IDBI Bank</t>
  </si>
  <si>
    <t>Bandhan Bank</t>
  </si>
  <si>
    <t>HDFC Bank</t>
  </si>
  <si>
    <t>IndusInd Bank</t>
  </si>
  <si>
    <t>AXIS Bank</t>
  </si>
  <si>
    <t>Yes Bank</t>
  </si>
  <si>
    <t>DCB Bank</t>
  </si>
  <si>
    <t>Total Other Priority Sector</t>
  </si>
  <si>
    <t>Weaker Section</t>
  </si>
  <si>
    <t>BANKWISE ANNUAL CREDIT PLAN ACHIEVEMENT- NON-PRIORITY SECTOR</t>
  </si>
  <si>
    <t>As On 31st March 2025</t>
  </si>
  <si>
    <t>Annexure-</t>
  </si>
  <si>
    <t xml:space="preserve">Amt in Lacs </t>
  </si>
  <si>
    <t>Annexure - 11</t>
  </si>
  <si>
    <t>AGRICULTURE</t>
  </si>
  <si>
    <t>OTHER PRIORITY SECTOR</t>
  </si>
  <si>
    <t>TOTAL PRIORITY SECTOR</t>
  </si>
  <si>
    <t>Target</t>
  </si>
  <si>
    <t>Achievement</t>
  </si>
  <si>
    <t>PUBLIC SECTOR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</si>
  <si>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</si>
  <si>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</si>
  <si>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</si>
  <si>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</si>
  <si>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</si>
  <si>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</si>
  <si>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</si>
  <si>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</si>
  <si>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</si>
  <si>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UCO Bank</t>
  </si>
  <si>
    <t>Union Bank Of India</t>
  </si>
  <si>
    <t>Karur Vysya Bank</t>
  </si>
  <si>
    <t>RBL Bank</t>
  </si>
  <si>
    <t>DISTRICTWISE ANNUAL CREDIT PLAN ACHIEVEMENT- PRIORITY SECTOR</t>
  </si>
  <si>
    <t xml:space="preserve">Amt in Rs. Lacs </t>
  </si>
  <si>
    <t>Annexure -12</t>
  </si>
  <si>
    <t xml:space="preserve">OTHER PRIORTIY SECTOR </t>
  </si>
  <si>
    <t>MSE</t>
  </si>
  <si>
    <t>Achivement</t>
  </si>
  <si>
    <t>Sri Ganganagar</t>
  </si>
  <si>
    <t>Didwana-Kuchaman</t>
  </si>
  <si>
    <t xml:space="preserve">OTHER PRIORITY SECTOR </t>
  </si>
  <si>
    <t>Out of total Priority Sector under Weaker Section</t>
  </si>
  <si>
    <t>AJMER</t>
  </si>
  <si>
    <t>ALWAR</t>
  </si>
  <si>
    <t>Anoopgarh</t>
  </si>
  <si>
    <t>BANSWARA</t>
  </si>
  <si>
    <t>BARAN</t>
  </si>
  <si>
    <t>BARMER</t>
  </si>
  <si>
    <t>BHARATPUR</t>
  </si>
  <si>
    <t>BHILWARA</t>
  </si>
  <si>
    <t>BIKANER</t>
  </si>
  <si>
    <t>BUNDI</t>
  </si>
  <si>
    <t>CHITTORGARH</t>
  </si>
  <si>
    <t>CHURU</t>
  </si>
  <si>
    <t>DAUSA</t>
  </si>
  <si>
    <t>DHOLPUR</t>
  </si>
  <si>
    <t>Dudu</t>
  </si>
  <si>
    <t>DUNGARPUR</t>
  </si>
  <si>
    <t>GANGANAGAR</t>
  </si>
  <si>
    <t>Gangapurcity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</si>
  <si>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</si>
  <si>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</si>
  <si>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</si>
  <si>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</si>
  <si>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</si>
  <si>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</si>
  <si>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</si>
  <si>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</si>
  <si>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Kekri</t>
  </si>
  <si>
    <t>KOTA</t>
  </si>
  <si>
    <t>NAGAUR</t>
  </si>
  <si>
    <t>Neem Ka Thana</t>
  </si>
  <si>
    <t>PALI</t>
  </si>
  <si>
    <t>PRATAPGARH</t>
  </si>
  <si>
    <t>RAJSAMAND</t>
  </si>
  <si>
    <t>Sanchor</t>
  </si>
  <si>
    <t>SAWAI MADHOPUR</t>
  </si>
  <si>
    <t>Shahpura</t>
  </si>
  <si>
    <t>SIKAR</t>
  </si>
  <si>
    <t>SIROHI</t>
  </si>
  <si>
    <t>TONK</t>
  </si>
  <si>
    <t>UDAIPUR</t>
  </si>
  <si>
    <t>DISTRICTWISE ANNUAL CREDIT PLAN ACHIEVEMENT- AGRICULTURE SECTOR</t>
  </si>
  <si>
    <t>DISTRICTWISE ANNUAL CREDIT PLAN ACHIEVEMENT - MSME SECTOR</t>
  </si>
  <si>
    <t>Micro Enterprises(Khadi and Village)</t>
  </si>
  <si>
    <t>DISTRICTWISE ANNUAL CREDIT PLAN ACHIEVEMENT- OTHER PRIORITY SECTOR</t>
  </si>
  <si>
    <t>DISTRICTWISE ANNUAL CREDIT PLAN ACHIEVEMENT- NON-PRIORITY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</si>
</sst>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2323"/>
      <name val="Arial"/>
      <family val="2"/>
    </font>
    <font>
      <b/>
      <sz val="12"/>
      <color rgb="FF232323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232323"/>
      <name val="Arial"/>
      <family val="2"/>
    </font>
    <font>
      <sz val="11"/>
      <color rgb="FF232323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color rgb="FF232323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2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3" fillId="0" borderId="2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6" fillId="0" borderId="1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8" fillId="0" borderId="2" xfId="0" applyNumberFormat="1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vertical="center"/>
    </xf>
    <xf numFmtId="1" fontId="6" fillId="0" borderId="0" xfId="0" applyNumberFormat="1" applyFont="1"/>
    <xf numFmtId="1" fontId="7" fillId="0" borderId="0" xfId="0" applyNumberFormat="1" applyFont="1"/>
    <xf numFmtId="1" fontId="4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/>
    <xf numFmtId="1" fontId="4" fillId="2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" fontId="0" fillId="0" borderId="0" xfId="0" applyNumberFormat="1"/>
    <xf numFmtId="1" fontId="1" fillId="0" borderId="0" xfId="0" applyNumberFormat="1" applyFont="1"/>
    <xf numFmtId="1" fontId="16" fillId="0" borderId="1" xfId="0" applyNumberFormat="1" applyFont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1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" fontId="6" fillId="0" borderId="1" xfId="1" applyNumberFormat="1" applyFont="1" applyBorder="1" applyAlignment="1" applyProtection="1">
      <alignment horizontal="right" vertical="center"/>
      <protection locked="0"/>
    </xf>
    <xf numFmtId="2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" fontId="7" fillId="0" borderId="1" xfId="1" applyNumberFormat="1" applyFont="1" applyBorder="1" applyAlignment="1" applyProtection="1">
      <alignment horizontal="right" vertical="center"/>
      <protection locked="0"/>
    </xf>
    <xf numFmtId="2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1" fontId="5" fillId="0" borderId="1" xfId="1" applyNumberFormat="1" applyFont="1" applyBorder="1" applyAlignment="1" applyProtection="1">
      <alignment horizontal="right" vertical="center"/>
      <protection locked="0"/>
    </xf>
    <xf numFmtId="2" fontId="5" fillId="0" borderId="1" xfId="1" applyNumberFormat="1" applyFont="1" applyBorder="1" applyAlignment="1" applyProtection="1">
      <alignment horizontal="right" vertical="center"/>
      <protection locked="0"/>
    </xf>
    <xf numFmtId="1" fontId="7" fillId="0" borderId="1" xfId="0" applyNumberFormat="1" applyFont="1" applyBorder="1" applyAlignment="1">
      <alignment horizontal="right" vertical="center"/>
    </xf>
    <xf numFmtId="1" fontId="13" fillId="0" borderId="1" xfId="1" applyNumberFormat="1" applyFont="1" applyBorder="1" applyAlignment="1" applyProtection="1">
      <alignment horizontal="right" vertical="center"/>
      <protection locked="0"/>
    </xf>
    <xf numFmtId="1" fontId="7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wrapText="1"/>
    </xf>
    <xf numFmtId="2" fontId="6" fillId="3" borderId="1" xfId="0" applyNumberFormat="1" applyFont="1" applyFill="1" applyBorder="1" applyAlignment="1">
      <alignment wrapText="1"/>
    </xf>
    <xf numFmtId="2" fontId="6" fillId="3" borderId="6" xfId="0" applyNumberFormat="1" applyFont="1" applyFill="1" applyBorder="1" applyAlignment="1">
      <alignment wrapText="1"/>
    </xf>
    <xf numFmtId="1" fontId="6" fillId="3" borderId="1" xfId="0" applyNumberFormat="1" applyFont="1" applyFill="1" applyBorder="1"/>
    <xf numFmtId="2" fontId="6" fillId="3" borderId="1" xfId="0" applyNumberFormat="1" applyFont="1" applyFill="1" applyBorder="1"/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6" fillId="0" borderId="6" xfId="0" applyNumberFormat="1" applyFont="1" applyBorder="1" applyAlignment="1">
      <alignment wrapText="1"/>
    </xf>
    <xf numFmtId="1" fontId="6" fillId="0" borderId="1" xfId="0" applyNumberFormat="1" applyFont="1" applyBorder="1"/>
    <xf numFmtId="2" fontId="6" fillId="0" borderId="1" xfId="0" applyNumberFormat="1" applyFont="1" applyBorder="1"/>
    <xf numFmtId="1" fontId="7" fillId="0" borderId="1" xfId="0" applyNumberFormat="1" applyFont="1" applyBorder="1"/>
    <xf numFmtId="2" fontId="7" fillId="0" borderId="1" xfId="0" applyNumberFormat="1" applyFont="1" applyBorder="1" applyAlignment="1">
      <alignment wrapText="1"/>
    </xf>
    <xf numFmtId="2" fontId="7" fillId="0" borderId="6" xfId="0" applyNumberFormat="1" applyFont="1" applyBorder="1" applyAlignment="1">
      <alignment wrapText="1"/>
    </xf>
    <xf numFmtId="2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1" fontId="16" fillId="0" borderId="1" xfId="0" applyNumberFormat="1" applyFont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 wrapText="1"/>
    </xf>
    <xf numFmtId="1" fontId="0" fillId="0" borderId="1" xfId="0" applyNumberFormat="1" applyBorder="1" applyAlignment="1">
      <alignment vertical="top"/>
    </xf>
    <xf numFmtId="0" fontId="14" fillId="0" borderId="1" xfId="0" applyFont="1" applyBorder="1" applyAlignment="1">
      <alignment horizontal="right" vertical="top"/>
    </xf>
    <xf numFmtId="1" fontId="14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horizontal="center" vertical="center" wrapText="1"/>
    </xf>
    <xf numFmtId="1" fontId="16" fillId="2" borderId="8" xfId="0" applyNumberFormat="1" applyFont="1" applyFill="1" applyBorder="1" applyAlignment="1">
      <alignment horizontal="center" vertical="center" wrapText="1"/>
    </xf>
    <xf numFmtId="1" fontId="16" fillId="2" borderId="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2" fontId="16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7B4AED4-EC6C-4034-8C33-AAAAA6C07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hashank\FY%202025-26\166th\Online%20Data%20June%202025.xlsx" TargetMode="External"/><Relationship Id="rId1" Type="http://schemas.openxmlformats.org/officeDocument/2006/relationships/externalLinkPath" Target="/Shashank/FY%202025-26/166th/Online%20Data%20Jun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hashank\FY%202025-26\166th\ACP%20June%202025.xlsx" TargetMode="External"/><Relationship Id="rId1" Type="http://schemas.openxmlformats.org/officeDocument/2006/relationships/externalLinkPath" Target="/Shashank/FY%202025-26/166th/ACP%20Jun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shant%20DATA\SLBC%20Meeting%20data\slbc%20166\Online%20Data%20June'25\Online%20Files\Bank%20Wise\Rpt_RAJASTHAN_ACPDisbursement_New-Fy_2025%20-26_June_202507190620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shant%20DATA\SLBC%20Meeting%20data\slbc%20166\Online%20Data%20June'25\Online%20Files\Raw%20Data\Districtwise\District%20Wise\Rpt_RAJASTHAN_ACPDisbursement_New-Fy_2025%20-26_June_2025072206064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ANCH"/>
      <sheetName val="1A"/>
      <sheetName val="CD RATIO"/>
      <sheetName val="DISTRICT"/>
      <sheetName val="KEY BUSI"/>
      <sheetName val="SPECIAL CAT"/>
      <sheetName val="OS AGRI"/>
      <sheetName val="OS MSME"/>
      <sheetName val="OS OPS"/>
      <sheetName val="OS NPS"/>
      <sheetName val="HOUSING"/>
      <sheetName val="EDUCATION"/>
      <sheetName val="NPA ALL"/>
      <sheetName val="NPA PS"/>
    </sheetNames>
    <sheetDataSet>
      <sheetData sheetId="0" refreshError="1"/>
      <sheetData sheetId="1" refreshError="1"/>
      <sheetData sheetId="2">
        <row r="10">
          <cell r="L10">
            <v>7087199</v>
          </cell>
        </row>
        <row r="11">
          <cell r="L11">
            <v>1191071</v>
          </cell>
        </row>
        <row r="12">
          <cell r="L12">
            <v>277124</v>
          </cell>
        </row>
        <row r="13">
          <cell r="L13">
            <v>1496900</v>
          </cell>
        </row>
        <row r="14">
          <cell r="L14">
            <v>2461151</v>
          </cell>
        </row>
        <row r="15">
          <cell r="L15">
            <v>937602</v>
          </cell>
        </row>
        <row r="16">
          <cell r="L16">
            <v>371487</v>
          </cell>
        </row>
        <row r="17">
          <cell r="L17">
            <v>6985958</v>
          </cell>
        </row>
        <row r="18">
          <cell r="L18">
            <v>270381</v>
          </cell>
        </row>
        <row r="19">
          <cell r="L19">
            <v>2160200</v>
          </cell>
        </row>
        <row r="20">
          <cell r="L20">
            <v>1451549</v>
          </cell>
        </row>
        <row r="21">
          <cell r="L21">
            <v>21786218</v>
          </cell>
        </row>
        <row r="24">
          <cell r="L24">
            <v>2086103</v>
          </cell>
        </row>
        <row r="25">
          <cell r="L25">
            <v>276004</v>
          </cell>
        </row>
        <row r="26">
          <cell r="L26">
            <v>51519</v>
          </cell>
        </row>
        <row r="27">
          <cell r="L27">
            <v>22126</v>
          </cell>
        </row>
        <row r="28">
          <cell r="L28">
            <v>166601</v>
          </cell>
        </row>
        <row r="29">
          <cell r="L29">
            <v>2679</v>
          </cell>
        </row>
        <row r="30">
          <cell r="L30">
            <v>120805</v>
          </cell>
        </row>
        <row r="31">
          <cell r="L31">
            <v>6630232</v>
          </cell>
        </row>
        <row r="32">
          <cell r="L32">
            <v>6747266</v>
          </cell>
        </row>
        <row r="33">
          <cell r="L33">
            <v>751661</v>
          </cell>
        </row>
        <row r="34">
          <cell r="L34">
            <v>721538</v>
          </cell>
        </row>
        <row r="35">
          <cell r="L35">
            <v>955265</v>
          </cell>
        </row>
        <row r="36">
          <cell r="L36">
            <v>8720</v>
          </cell>
        </row>
        <row r="37">
          <cell r="L37">
            <v>51679</v>
          </cell>
        </row>
        <row r="38">
          <cell r="L38">
            <v>5503</v>
          </cell>
        </row>
        <row r="39">
          <cell r="L39">
            <v>1332667</v>
          </cell>
        </row>
        <row r="40">
          <cell r="L40">
            <v>10011</v>
          </cell>
        </row>
        <row r="41">
          <cell r="L41">
            <v>128625</v>
          </cell>
        </row>
        <row r="42">
          <cell r="L42">
            <v>25025</v>
          </cell>
        </row>
        <row r="43">
          <cell r="L43">
            <v>8341</v>
          </cell>
        </row>
        <row r="44">
          <cell r="L44">
            <v>724506</v>
          </cell>
        </row>
        <row r="45">
          <cell r="L45">
            <v>5291</v>
          </cell>
        </row>
        <row r="49">
          <cell r="L49">
            <v>3229690</v>
          </cell>
        </row>
        <row r="50">
          <cell r="L50">
            <v>2102262</v>
          </cell>
        </row>
        <row r="53">
          <cell r="L53">
            <v>1959870</v>
          </cell>
        </row>
        <row r="54">
          <cell r="L54">
            <v>0</v>
          </cell>
        </row>
        <row r="57">
          <cell r="L57">
            <v>2677710</v>
          </cell>
        </row>
        <row r="58">
          <cell r="L58">
            <v>252762</v>
          </cell>
        </row>
        <row r="59">
          <cell r="L59">
            <v>102598</v>
          </cell>
        </row>
        <row r="60">
          <cell r="L60">
            <v>137224</v>
          </cell>
        </row>
        <row r="61">
          <cell r="L61">
            <v>65622</v>
          </cell>
        </row>
        <row r="62">
          <cell r="L62">
            <v>1844</v>
          </cell>
        </row>
        <row r="63">
          <cell r="L63">
            <v>11703</v>
          </cell>
        </row>
        <row r="64">
          <cell r="L64">
            <v>3471</v>
          </cell>
        </row>
        <row r="65">
          <cell r="L65">
            <v>25682</v>
          </cell>
        </row>
      </sheetData>
      <sheetData sheetId="3" refreshError="1"/>
      <sheetData sheetId="4">
        <row r="9">
          <cell r="D9">
            <v>1620483</v>
          </cell>
          <cell r="E9">
            <v>5987031</v>
          </cell>
        </row>
        <row r="10">
          <cell r="D10">
            <v>244678</v>
          </cell>
          <cell r="E10">
            <v>1006941</v>
          </cell>
        </row>
        <row r="11">
          <cell r="D11">
            <v>23434</v>
          </cell>
          <cell r="E11">
            <v>801395</v>
          </cell>
        </row>
        <row r="12">
          <cell r="D12">
            <v>183874</v>
          </cell>
          <cell r="E12">
            <v>1803994</v>
          </cell>
        </row>
        <row r="13">
          <cell r="D13">
            <v>116867</v>
          </cell>
          <cell r="E13">
            <v>795454</v>
          </cell>
        </row>
        <row r="14">
          <cell r="D14">
            <v>59085</v>
          </cell>
          <cell r="E14">
            <v>676112</v>
          </cell>
        </row>
        <row r="15">
          <cell r="D15">
            <v>36713</v>
          </cell>
          <cell r="E15">
            <v>388839</v>
          </cell>
        </row>
        <row r="16">
          <cell r="D16">
            <v>829954</v>
          </cell>
          <cell r="E16">
            <v>5517236</v>
          </cell>
        </row>
        <row r="17">
          <cell r="D17">
            <v>513367</v>
          </cell>
          <cell r="E17">
            <v>215693</v>
          </cell>
        </row>
        <row r="18">
          <cell r="D18">
            <v>226998</v>
          </cell>
          <cell r="E18">
            <v>1544700</v>
          </cell>
        </row>
        <row r="19">
          <cell r="D19">
            <v>210205</v>
          </cell>
          <cell r="E19">
            <v>1131576</v>
          </cell>
        </row>
        <row r="20">
          <cell r="D20">
            <v>2283738</v>
          </cell>
          <cell r="E20">
            <v>16091011</v>
          </cell>
        </row>
        <row r="23">
          <cell r="D23">
            <v>696851</v>
          </cell>
          <cell r="E23">
            <v>3513304</v>
          </cell>
        </row>
        <row r="24">
          <cell r="D24">
            <v>342572</v>
          </cell>
          <cell r="E24">
            <v>554486</v>
          </cell>
        </row>
        <row r="25">
          <cell r="D25">
            <v>16660</v>
          </cell>
          <cell r="E25">
            <v>20145</v>
          </cell>
        </row>
        <row r="26">
          <cell r="D26">
            <v>1751</v>
          </cell>
          <cell r="E26">
            <v>110505</v>
          </cell>
        </row>
        <row r="27">
          <cell r="D27">
            <v>69710</v>
          </cell>
          <cell r="E27">
            <v>281934</v>
          </cell>
        </row>
        <row r="28">
          <cell r="D28">
            <v>641</v>
          </cell>
          <cell r="E28">
            <v>3161</v>
          </cell>
        </row>
        <row r="29">
          <cell r="D29">
            <v>7401</v>
          </cell>
          <cell r="E29">
            <v>209383</v>
          </cell>
        </row>
        <row r="30">
          <cell r="D30">
            <v>2855807</v>
          </cell>
          <cell r="E30">
            <v>11035807</v>
          </cell>
        </row>
        <row r="31">
          <cell r="D31">
            <v>988492</v>
          </cell>
          <cell r="E31">
            <v>6560674</v>
          </cell>
        </row>
        <row r="32">
          <cell r="D32">
            <v>60790</v>
          </cell>
          <cell r="E32">
            <v>557763</v>
          </cell>
        </row>
        <row r="33">
          <cell r="D33">
            <v>645661</v>
          </cell>
          <cell r="E33">
            <v>1044558</v>
          </cell>
        </row>
        <row r="34">
          <cell r="D34">
            <v>820125</v>
          </cell>
          <cell r="E34">
            <v>1608178</v>
          </cell>
        </row>
        <row r="35">
          <cell r="D35">
            <v>1000</v>
          </cell>
          <cell r="E35">
            <v>8639</v>
          </cell>
        </row>
        <row r="36">
          <cell r="D36">
            <v>1735</v>
          </cell>
          <cell r="E36">
            <v>47815</v>
          </cell>
        </row>
        <row r="37">
          <cell r="D37">
            <v>279</v>
          </cell>
          <cell r="E37">
            <v>7005</v>
          </cell>
        </row>
        <row r="38">
          <cell r="D38">
            <v>235331</v>
          </cell>
          <cell r="E38">
            <v>2404805</v>
          </cell>
        </row>
        <row r="39">
          <cell r="D39">
            <v>1986</v>
          </cell>
          <cell r="E39">
            <v>31494</v>
          </cell>
        </row>
        <row r="40">
          <cell r="D40">
            <v>332357</v>
          </cell>
          <cell r="E40">
            <v>175978</v>
          </cell>
        </row>
        <row r="41">
          <cell r="D41">
            <v>359</v>
          </cell>
          <cell r="E41">
            <v>19540</v>
          </cell>
        </row>
        <row r="42">
          <cell r="D42">
            <v>462</v>
          </cell>
          <cell r="E42">
            <v>6208</v>
          </cell>
        </row>
        <row r="43">
          <cell r="D43">
            <v>199538</v>
          </cell>
          <cell r="E43">
            <v>962347</v>
          </cell>
        </row>
        <row r="44">
          <cell r="D44">
            <v>792</v>
          </cell>
          <cell r="E44">
            <v>6463</v>
          </cell>
        </row>
        <row r="48">
          <cell r="D48">
            <v>1070245</v>
          </cell>
          <cell r="E48">
            <v>2734007</v>
          </cell>
        </row>
        <row r="49">
          <cell r="D49">
            <v>505964</v>
          </cell>
          <cell r="E49">
            <v>1476241</v>
          </cell>
        </row>
        <row r="52">
          <cell r="D52">
            <v>2924096</v>
          </cell>
          <cell r="E52">
            <v>2034842</v>
          </cell>
        </row>
        <row r="53">
          <cell r="D53">
            <v>58897</v>
          </cell>
          <cell r="E53">
            <v>86073</v>
          </cell>
        </row>
        <row r="56">
          <cell r="D56">
            <v>1136617</v>
          </cell>
          <cell r="E56">
            <v>3107606</v>
          </cell>
        </row>
        <row r="57">
          <cell r="D57">
            <v>81941</v>
          </cell>
          <cell r="E57">
            <v>158139</v>
          </cell>
        </row>
        <row r="58">
          <cell r="D58">
            <v>124060</v>
          </cell>
          <cell r="E58">
            <v>199461</v>
          </cell>
        </row>
        <row r="59">
          <cell r="D59">
            <v>219246</v>
          </cell>
          <cell r="E59">
            <v>150954</v>
          </cell>
        </row>
        <row r="60">
          <cell r="D60">
            <v>48882</v>
          </cell>
          <cell r="E60">
            <v>41833</v>
          </cell>
        </row>
        <row r="61">
          <cell r="D61">
            <v>448</v>
          </cell>
          <cell r="E61">
            <v>4978</v>
          </cell>
        </row>
        <row r="62">
          <cell r="D62">
            <v>47256</v>
          </cell>
          <cell r="E62">
            <v>32218</v>
          </cell>
        </row>
        <row r="63">
          <cell r="D63">
            <v>29992</v>
          </cell>
          <cell r="E63">
            <v>17316</v>
          </cell>
        </row>
        <row r="64">
          <cell r="D64">
            <v>64272</v>
          </cell>
          <cell r="E64">
            <v>22810</v>
          </cell>
        </row>
      </sheetData>
      <sheetData sheetId="5" refreshError="1"/>
      <sheetData sheetId="6">
        <row r="10">
          <cell r="O10">
            <v>1047570</v>
          </cell>
          <cell r="P10">
            <v>2069935</v>
          </cell>
        </row>
        <row r="11">
          <cell r="O11">
            <v>179587</v>
          </cell>
          <cell r="P11">
            <v>296734</v>
          </cell>
        </row>
        <row r="12">
          <cell r="O12">
            <v>4922</v>
          </cell>
          <cell r="P12">
            <v>23039</v>
          </cell>
        </row>
        <row r="13">
          <cell r="O13">
            <v>81492</v>
          </cell>
          <cell r="P13">
            <v>337307</v>
          </cell>
        </row>
        <row r="14">
          <cell r="O14">
            <v>61605</v>
          </cell>
          <cell r="P14">
            <v>239448</v>
          </cell>
        </row>
        <row r="15">
          <cell r="O15">
            <v>18970</v>
          </cell>
          <cell r="P15">
            <v>90912</v>
          </cell>
        </row>
        <row r="16">
          <cell r="O16">
            <v>13455</v>
          </cell>
          <cell r="P16">
            <v>37050</v>
          </cell>
        </row>
        <row r="17">
          <cell r="O17">
            <v>541549</v>
          </cell>
          <cell r="P17">
            <v>1773801</v>
          </cell>
        </row>
        <row r="18">
          <cell r="O18">
            <v>499565</v>
          </cell>
          <cell r="P18">
            <v>69115</v>
          </cell>
        </row>
        <row r="19">
          <cell r="O19">
            <v>128402</v>
          </cell>
          <cell r="P19">
            <v>389435</v>
          </cell>
        </row>
        <row r="20">
          <cell r="O20">
            <v>123758</v>
          </cell>
          <cell r="P20">
            <v>271016</v>
          </cell>
        </row>
        <row r="21">
          <cell r="O21">
            <v>836766</v>
          </cell>
          <cell r="P21">
            <v>2288613</v>
          </cell>
        </row>
        <row r="24">
          <cell r="O24">
            <v>158428</v>
          </cell>
          <cell r="P24">
            <v>885687</v>
          </cell>
        </row>
        <row r="25">
          <cell r="O25">
            <v>29024</v>
          </cell>
          <cell r="P25">
            <v>37231</v>
          </cell>
        </row>
        <row r="26">
          <cell r="O26">
            <v>14722</v>
          </cell>
          <cell r="P26">
            <v>7092</v>
          </cell>
        </row>
        <row r="27">
          <cell r="O27">
            <v>19</v>
          </cell>
          <cell r="P27">
            <v>1025</v>
          </cell>
        </row>
        <row r="28">
          <cell r="O28">
            <v>15573</v>
          </cell>
          <cell r="P28">
            <v>69667</v>
          </cell>
        </row>
        <row r="29">
          <cell r="O29">
            <v>2</v>
          </cell>
          <cell r="P29">
            <v>924</v>
          </cell>
        </row>
        <row r="30">
          <cell r="O30">
            <v>369</v>
          </cell>
          <cell r="P30">
            <v>5694</v>
          </cell>
        </row>
        <row r="31">
          <cell r="O31">
            <v>801472</v>
          </cell>
          <cell r="P31">
            <v>1986078</v>
          </cell>
        </row>
        <row r="32">
          <cell r="O32">
            <v>256396</v>
          </cell>
          <cell r="P32">
            <v>1165666</v>
          </cell>
        </row>
        <row r="33">
          <cell r="O33">
            <v>30000</v>
          </cell>
          <cell r="P33">
            <v>121238</v>
          </cell>
        </row>
        <row r="34">
          <cell r="O34">
            <v>137187</v>
          </cell>
          <cell r="P34">
            <v>147292</v>
          </cell>
        </row>
        <row r="35">
          <cell r="O35">
            <v>496126</v>
          </cell>
          <cell r="P35">
            <v>291567</v>
          </cell>
        </row>
        <row r="36">
          <cell r="O36">
            <v>5</v>
          </cell>
          <cell r="P36">
            <v>349</v>
          </cell>
        </row>
        <row r="37">
          <cell r="O37">
            <v>99</v>
          </cell>
          <cell r="P37">
            <v>4862</v>
          </cell>
        </row>
        <row r="38">
          <cell r="O38">
            <v>6</v>
          </cell>
          <cell r="P38">
            <v>4</v>
          </cell>
        </row>
        <row r="39">
          <cell r="O39">
            <v>122187</v>
          </cell>
          <cell r="P39">
            <v>497847</v>
          </cell>
        </row>
        <row r="40">
          <cell r="O40">
            <v>9</v>
          </cell>
          <cell r="P40">
            <v>14707</v>
          </cell>
        </row>
        <row r="41">
          <cell r="O41">
            <v>315926</v>
          </cell>
          <cell r="P41">
            <v>115848</v>
          </cell>
        </row>
        <row r="42">
          <cell r="O42">
            <v>1</v>
          </cell>
          <cell r="P42">
            <v>602</v>
          </cell>
        </row>
        <row r="43">
          <cell r="O43">
            <v>0</v>
          </cell>
          <cell r="P43">
            <v>0</v>
          </cell>
        </row>
        <row r="44">
          <cell r="O44">
            <v>88495</v>
          </cell>
          <cell r="P44">
            <v>212563</v>
          </cell>
        </row>
        <row r="45">
          <cell r="O45">
            <v>80</v>
          </cell>
          <cell r="P45">
            <v>100</v>
          </cell>
        </row>
        <row r="49">
          <cell r="O49">
            <v>908459</v>
          </cell>
          <cell r="P49">
            <v>1994855</v>
          </cell>
        </row>
        <row r="50">
          <cell r="O50">
            <v>399698</v>
          </cell>
          <cell r="P50">
            <v>855764</v>
          </cell>
        </row>
        <row r="53">
          <cell r="O53">
            <v>2858959</v>
          </cell>
          <cell r="P53">
            <v>1691538</v>
          </cell>
        </row>
        <row r="54">
          <cell r="O54">
            <v>47092</v>
          </cell>
          <cell r="P54">
            <v>68681</v>
          </cell>
        </row>
        <row r="58">
          <cell r="O58">
            <v>199891</v>
          </cell>
          <cell r="P58">
            <v>373332</v>
          </cell>
        </row>
        <row r="59">
          <cell r="O59">
            <v>37731</v>
          </cell>
          <cell r="P59">
            <v>18274</v>
          </cell>
        </row>
        <row r="60">
          <cell r="O60">
            <v>72191</v>
          </cell>
          <cell r="P60">
            <v>29306</v>
          </cell>
        </row>
        <row r="61">
          <cell r="O61">
            <v>86881</v>
          </cell>
          <cell r="P61">
            <v>34625</v>
          </cell>
        </row>
        <row r="62">
          <cell r="O62">
            <v>33559</v>
          </cell>
          <cell r="P62">
            <v>7971</v>
          </cell>
        </row>
        <row r="63">
          <cell r="O63">
            <v>119</v>
          </cell>
          <cell r="P63">
            <v>1431</v>
          </cell>
        </row>
        <row r="64">
          <cell r="O64">
            <v>34706</v>
          </cell>
          <cell r="P64">
            <v>9763</v>
          </cell>
        </row>
        <row r="65">
          <cell r="O65">
            <v>22124</v>
          </cell>
          <cell r="P65">
            <v>3849</v>
          </cell>
        </row>
        <row r="66">
          <cell r="O66">
            <v>54483</v>
          </cell>
          <cell r="P66">
            <v>17592</v>
          </cell>
        </row>
      </sheetData>
      <sheetData sheetId="7">
        <row r="9">
          <cell r="C9">
            <v>128715</v>
          </cell>
          <cell r="D9">
            <v>824321</v>
          </cell>
          <cell r="E9">
            <v>2210</v>
          </cell>
          <cell r="F9">
            <v>271780</v>
          </cell>
          <cell r="G9">
            <v>0</v>
          </cell>
          <cell r="H9">
            <v>0</v>
          </cell>
          <cell r="I9">
            <v>376</v>
          </cell>
          <cell r="J9">
            <v>129414</v>
          </cell>
        </row>
        <row r="10">
          <cell r="C10">
            <v>22060</v>
          </cell>
          <cell r="D10">
            <v>108798</v>
          </cell>
          <cell r="E10">
            <v>569</v>
          </cell>
          <cell r="F10">
            <v>72002</v>
          </cell>
          <cell r="G10">
            <v>0</v>
          </cell>
          <cell r="H10">
            <v>0</v>
          </cell>
          <cell r="I10">
            <v>267</v>
          </cell>
          <cell r="J10">
            <v>17010</v>
          </cell>
        </row>
        <row r="11">
          <cell r="C11">
            <v>3169</v>
          </cell>
          <cell r="D11">
            <v>56247</v>
          </cell>
          <cell r="E11">
            <v>97</v>
          </cell>
          <cell r="F11">
            <v>14594</v>
          </cell>
          <cell r="G11">
            <v>0</v>
          </cell>
          <cell r="H11">
            <v>0</v>
          </cell>
          <cell r="I11">
            <v>17</v>
          </cell>
          <cell r="J11">
            <v>12654</v>
          </cell>
        </row>
        <row r="12">
          <cell r="C12">
            <v>26258</v>
          </cell>
          <cell r="D12">
            <v>271731</v>
          </cell>
          <cell r="E12">
            <v>1565</v>
          </cell>
          <cell r="F12">
            <v>138300</v>
          </cell>
          <cell r="G12">
            <v>276</v>
          </cell>
          <cell r="H12">
            <v>15306</v>
          </cell>
          <cell r="I12">
            <v>391</v>
          </cell>
          <cell r="J12">
            <v>133862</v>
          </cell>
        </row>
        <row r="13">
          <cell r="C13">
            <v>16479</v>
          </cell>
          <cell r="D13">
            <v>136819</v>
          </cell>
          <cell r="E13">
            <v>655</v>
          </cell>
          <cell r="F13">
            <v>53621</v>
          </cell>
          <cell r="G13">
            <v>41</v>
          </cell>
          <cell r="H13">
            <v>4639</v>
          </cell>
          <cell r="I13">
            <v>23</v>
          </cell>
          <cell r="J13">
            <v>11645</v>
          </cell>
        </row>
        <row r="14">
          <cell r="C14">
            <v>7146</v>
          </cell>
          <cell r="D14">
            <v>88154</v>
          </cell>
          <cell r="E14">
            <v>364</v>
          </cell>
          <cell r="F14">
            <v>58932</v>
          </cell>
          <cell r="G14">
            <v>0</v>
          </cell>
          <cell r="H14">
            <v>0</v>
          </cell>
          <cell r="I14">
            <v>60</v>
          </cell>
          <cell r="J14">
            <v>36873</v>
          </cell>
        </row>
        <row r="15">
          <cell r="C15">
            <v>7399</v>
          </cell>
          <cell r="D15">
            <v>37236</v>
          </cell>
          <cell r="E15">
            <v>84</v>
          </cell>
          <cell r="F15">
            <v>15248</v>
          </cell>
          <cell r="G15">
            <v>0</v>
          </cell>
          <cell r="H15">
            <v>0</v>
          </cell>
          <cell r="I15">
            <v>15</v>
          </cell>
          <cell r="J15">
            <v>16979</v>
          </cell>
        </row>
        <row r="16">
          <cell r="C16">
            <v>78200</v>
          </cell>
          <cell r="D16">
            <v>541274</v>
          </cell>
          <cell r="E16">
            <v>13444</v>
          </cell>
          <cell r="F16">
            <v>407047</v>
          </cell>
          <cell r="G16">
            <v>0</v>
          </cell>
          <cell r="H16">
            <v>0</v>
          </cell>
          <cell r="I16">
            <v>818</v>
          </cell>
          <cell r="J16">
            <v>236590</v>
          </cell>
        </row>
        <row r="17">
          <cell r="C17">
            <v>4729</v>
          </cell>
          <cell r="D17">
            <v>42171</v>
          </cell>
          <cell r="E17">
            <v>122</v>
          </cell>
          <cell r="F17">
            <v>15794</v>
          </cell>
          <cell r="G17">
            <v>0</v>
          </cell>
          <cell r="H17">
            <v>0</v>
          </cell>
          <cell r="I17">
            <v>23</v>
          </cell>
          <cell r="J17">
            <v>6985</v>
          </cell>
        </row>
        <row r="18">
          <cell r="C18">
            <v>26766</v>
          </cell>
          <cell r="D18">
            <v>215662</v>
          </cell>
          <cell r="E18">
            <v>1094</v>
          </cell>
          <cell r="F18">
            <v>117504</v>
          </cell>
          <cell r="G18">
            <v>0</v>
          </cell>
          <cell r="H18">
            <v>0</v>
          </cell>
          <cell r="I18">
            <v>141</v>
          </cell>
          <cell r="J18">
            <v>80935</v>
          </cell>
        </row>
        <row r="19">
          <cell r="C19">
            <v>27849</v>
          </cell>
          <cell r="D19">
            <v>206777</v>
          </cell>
          <cell r="E19">
            <v>1457</v>
          </cell>
          <cell r="F19">
            <v>121578</v>
          </cell>
          <cell r="G19">
            <v>0</v>
          </cell>
          <cell r="H19">
            <v>0</v>
          </cell>
          <cell r="I19">
            <v>10</v>
          </cell>
          <cell r="J19">
            <v>5845</v>
          </cell>
        </row>
        <row r="20">
          <cell r="C20">
            <v>93949</v>
          </cell>
          <cell r="D20">
            <v>1243712</v>
          </cell>
          <cell r="E20">
            <v>5370</v>
          </cell>
          <cell r="F20">
            <v>541799</v>
          </cell>
          <cell r="G20">
            <v>50</v>
          </cell>
          <cell r="H20">
            <v>268</v>
          </cell>
          <cell r="I20">
            <v>953</v>
          </cell>
          <cell r="J20">
            <v>3057352</v>
          </cell>
        </row>
        <row r="23">
          <cell r="C23">
            <v>26021</v>
          </cell>
          <cell r="D23">
            <v>662054</v>
          </cell>
          <cell r="E23">
            <v>8310</v>
          </cell>
          <cell r="F23">
            <v>530351</v>
          </cell>
          <cell r="G23">
            <v>0</v>
          </cell>
          <cell r="H23">
            <v>0</v>
          </cell>
          <cell r="I23">
            <v>1987</v>
          </cell>
          <cell r="J23">
            <v>151661</v>
          </cell>
        </row>
        <row r="24">
          <cell r="C24">
            <v>51994</v>
          </cell>
          <cell r="D24">
            <v>62130</v>
          </cell>
          <cell r="E24">
            <v>149</v>
          </cell>
          <cell r="F24">
            <v>6864</v>
          </cell>
          <cell r="G24">
            <v>0</v>
          </cell>
          <cell r="H24">
            <v>0</v>
          </cell>
          <cell r="I24">
            <v>59</v>
          </cell>
          <cell r="J24">
            <v>3132</v>
          </cell>
        </row>
        <row r="25">
          <cell r="C25">
            <v>16</v>
          </cell>
          <cell r="D25">
            <v>1051</v>
          </cell>
          <cell r="E25">
            <v>1</v>
          </cell>
          <cell r="F25">
            <v>201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C26">
            <v>743</v>
          </cell>
          <cell r="D26">
            <v>38439</v>
          </cell>
          <cell r="E26">
            <v>215</v>
          </cell>
          <cell r="F26">
            <v>39282</v>
          </cell>
          <cell r="G26">
            <v>0</v>
          </cell>
          <cell r="H26">
            <v>0</v>
          </cell>
          <cell r="I26">
            <v>3</v>
          </cell>
          <cell r="J26">
            <v>320</v>
          </cell>
        </row>
        <row r="27">
          <cell r="C27">
            <v>2587</v>
          </cell>
          <cell r="D27">
            <v>49708</v>
          </cell>
          <cell r="E27">
            <v>71</v>
          </cell>
          <cell r="F27">
            <v>1756</v>
          </cell>
          <cell r="G27">
            <v>0</v>
          </cell>
          <cell r="H27">
            <v>0</v>
          </cell>
          <cell r="I27">
            <v>16</v>
          </cell>
          <cell r="J27">
            <v>357</v>
          </cell>
        </row>
        <row r="28">
          <cell r="C28">
            <v>10</v>
          </cell>
          <cell r="D28">
            <v>67</v>
          </cell>
          <cell r="E28">
            <v>5</v>
          </cell>
          <cell r="F28">
            <v>68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213</v>
          </cell>
          <cell r="D29">
            <v>13176</v>
          </cell>
          <cell r="E29">
            <v>150</v>
          </cell>
          <cell r="F29">
            <v>4696</v>
          </cell>
          <cell r="G29">
            <v>0</v>
          </cell>
          <cell r="H29">
            <v>0</v>
          </cell>
          <cell r="I29">
            <v>126</v>
          </cell>
          <cell r="J29">
            <v>8227</v>
          </cell>
        </row>
        <row r="30">
          <cell r="C30">
            <v>82265</v>
          </cell>
          <cell r="D30">
            <v>1857418</v>
          </cell>
          <cell r="E30">
            <v>23186</v>
          </cell>
          <cell r="F30">
            <v>1303026</v>
          </cell>
          <cell r="G30">
            <v>0</v>
          </cell>
          <cell r="H30">
            <v>0</v>
          </cell>
          <cell r="I30">
            <v>4714</v>
          </cell>
          <cell r="J30">
            <v>599266</v>
          </cell>
        </row>
        <row r="31">
          <cell r="C31">
            <v>58042</v>
          </cell>
          <cell r="D31">
            <v>1463036</v>
          </cell>
          <cell r="E31">
            <v>16881</v>
          </cell>
          <cell r="F31">
            <v>1081668</v>
          </cell>
          <cell r="G31">
            <v>0</v>
          </cell>
          <cell r="H31">
            <v>0</v>
          </cell>
          <cell r="I31">
            <v>2807</v>
          </cell>
          <cell r="J31">
            <v>277368</v>
          </cell>
        </row>
        <row r="32">
          <cell r="C32">
            <v>6142</v>
          </cell>
          <cell r="D32">
            <v>70331</v>
          </cell>
          <cell r="E32">
            <v>147</v>
          </cell>
          <cell r="F32">
            <v>19281</v>
          </cell>
          <cell r="G32">
            <v>0</v>
          </cell>
          <cell r="H32">
            <v>0</v>
          </cell>
          <cell r="I32">
            <v>19</v>
          </cell>
          <cell r="J32">
            <v>8623</v>
          </cell>
        </row>
        <row r="33">
          <cell r="C33">
            <v>14760</v>
          </cell>
          <cell r="D33">
            <v>242150</v>
          </cell>
          <cell r="E33">
            <v>2380</v>
          </cell>
          <cell r="F33">
            <v>88641</v>
          </cell>
          <cell r="G33">
            <v>0</v>
          </cell>
          <cell r="H33">
            <v>0</v>
          </cell>
          <cell r="I33">
            <v>629</v>
          </cell>
          <cell r="J33">
            <v>15145</v>
          </cell>
        </row>
        <row r="34">
          <cell r="C34">
            <v>76136</v>
          </cell>
          <cell r="D34">
            <v>441114</v>
          </cell>
          <cell r="E34">
            <v>3496</v>
          </cell>
          <cell r="F34">
            <v>107421</v>
          </cell>
          <cell r="G34">
            <v>0</v>
          </cell>
          <cell r="H34">
            <v>0</v>
          </cell>
          <cell r="I34">
            <v>508</v>
          </cell>
          <cell r="J34">
            <v>38700</v>
          </cell>
        </row>
        <row r="35">
          <cell r="C35">
            <v>146</v>
          </cell>
          <cell r="D35">
            <v>521</v>
          </cell>
          <cell r="E35">
            <v>6</v>
          </cell>
          <cell r="F35">
            <v>390</v>
          </cell>
          <cell r="G35">
            <v>0</v>
          </cell>
          <cell r="H35">
            <v>0</v>
          </cell>
          <cell r="I35">
            <v>3</v>
          </cell>
          <cell r="J35">
            <v>436</v>
          </cell>
        </row>
        <row r="36">
          <cell r="C36">
            <v>36</v>
          </cell>
          <cell r="D36">
            <v>4421</v>
          </cell>
          <cell r="E36">
            <v>223</v>
          </cell>
          <cell r="F36">
            <v>3766</v>
          </cell>
          <cell r="G36">
            <v>8</v>
          </cell>
          <cell r="H36">
            <v>28</v>
          </cell>
          <cell r="I36">
            <v>144</v>
          </cell>
          <cell r="J36">
            <v>12773</v>
          </cell>
        </row>
        <row r="37">
          <cell r="C37">
            <v>8</v>
          </cell>
          <cell r="D37">
            <v>731</v>
          </cell>
          <cell r="E37">
            <v>3</v>
          </cell>
          <cell r="F37">
            <v>593</v>
          </cell>
          <cell r="G37">
            <v>0</v>
          </cell>
          <cell r="H37">
            <v>0</v>
          </cell>
          <cell r="I37">
            <v>2</v>
          </cell>
          <cell r="J37">
            <v>325</v>
          </cell>
        </row>
        <row r="38">
          <cell r="C38">
            <v>24428</v>
          </cell>
          <cell r="D38">
            <v>581405</v>
          </cell>
          <cell r="E38">
            <v>7664</v>
          </cell>
          <cell r="F38">
            <v>419459</v>
          </cell>
          <cell r="G38">
            <v>0</v>
          </cell>
          <cell r="H38">
            <v>0</v>
          </cell>
          <cell r="I38">
            <v>2040</v>
          </cell>
          <cell r="J38">
            <v>157945</v>
          </cell>
        </row>
        <row r="39">
          <cell r="C39">
            <v>42</v>
          </cell>
          <cell r="D39">
            <v>2079</v>
          </cell>
          <cell r="E39">
            <v>36</v>
          </cell>
          <cell r="F39">
            <v>5620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C40">
            <v>261</v>
          </cell>
          <cell r="D40">
            <v>15529</v>
          </cell>
          <cell r="E40">
            <v>66</v>
          </cell>
          <cell r="F40">
            <v>9228</v>
          </cell>
          <cell r="G40">
            <v>0</v>
          </cell>
          <cell r="H40">
            <v>0</v>
          </cell>
          <cell r="I40">
            <v>16</v>
          </cell>
          <cell r="J40">
            <v>1834</v>
          </cell>
        </row>
        <row r="41">
          <cell r="C41">
            <v>19</v>
          </cell>
          <cell r="D41">
            <v>405</v>
          </cell>
          <cell r="E41">
            <v>6</v>
          </cell>
          <cell r="F41">
            <v>279</v>
          </cell>
          <cell r="G41">
            <v>0</v>
          </cell>
          <cell r="H41">
            <v>0</v>
          </cell>
          <cell r="I41">
            <v>5</v>
          </cell>
          <cell r="J41">
            <v>448</v>
          </cell>
        </row>
        <row r="42">
          <cell r="C42">
            <v>170</v>
          </cell>
          <cell r="D42">
            <v>2731</v>
          </cell>
          <cell r="E42">
            <v>3</v>
          </cell>
          <cell r="F42">
            <v>262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C43">
            <v>11008</v>
          </cell>
          <cell r="D43">
            <v>250749</v>
          </cell>
          <cell r="E43">
            <v>2213</v>
          </cell>
          <cell r="F43">
            <v>131858</v>
          </cell>
          <cell r="G43">
            <v>0</v>
          </cell>
          <cell r="H43">
            <v>0</v>
          </cell>
          <cell r="I43">
            <v>478</v>
          </cell>
          <cell r="J43">
            <v>48616</v>
          </cell>
        </row>
        <row r="44">
          <cell r="C44">
            <v>106</v>
          </cell>
          <cell r="D44">
            <v>1078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8">
          <cell r="C48">
            <v>100577</v>
          </cell>
          <cell r="D48">
            <v>207765.06</v>
          </cell>
          <cell r="E48">
            <v>181</v>
          </cell>
          <cell r="F48">
            <v>49619.07</v>
          </cell>
          <cell r="G48">
            <v>0</v>
          </cell>
          <cell r="H48">
            <v>0</v>
          </cell>
          <cell r="I48">
            <v>4</v>
          </cell>
          <cell r="J48">
            <v>5470.09</v>
          </cell>
        </row>
        <row r="49">
          <cell r="C49">
            <v>33307</v>
          </cell>
          <cell r="D49">
            <v>76791</v>
          </cell>
          <cell r="E49">
            <v>22</v>
          </cell>
          <cell r="F49">
            <v>4995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C52">
            <v>24688</v>
          </cell>
          <cell r="D52">
            <v>39906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C53">
            <v>754</v>
          </cell>
          <cell r="D53">
            <v>640.16</v>
          </cell>
          <cell r="E53">
            <v>585</v>
          </cell>
          <cell r="F53">
            <v>290.77</v>
          </cell>
          <cell r="G53">
            <v>1252</v>
          </cell>
          <cell r="H53">
            <v>1646.16</v>
          </cell>
          <cell r="I53">
            <v>3</v>
          </cell>
          <cell r="J53">
            <v>18</v>
          </cell>
        </row>
        <row r="56">
          <cell r="C56">
            <v>136083</v>
          </cell>
          <cell r="D56">
            <v>1146324</v>
          </cell>
          <cell r="E56">
            <v>1820</v>
          </cell>
          <cell r="F56">
            <v>167084</v>
          </cell>
          <cell r="G56">
            <v>0</v>
          </cell>
          <cell r="H56">
            <v>0</v>
          </cell>
          <cell r="I56">
            <v>158</v>
          </cell>
          <cell r="J56">
            <v>43733</v>
          </cell>
        </row>
        <row r="57">
          <cell r="C57">
            <v>9143</v>
          </cell>
          <cell r="D57">
            <v>55885</v>
          </cell>
          <cell r="E57">
            <v>202</v>
          </cell>
          <cell r="F57">
            <v>3177</v>
          </cell>
          <cell r="G57">
            <v>0</v>
          </cell>
          <cell r="H57">
            <v>0</v>
          </cell>
          <cell r="I57">
            <v>121</v>
          </cell>
          <cell r="J57">
            <v>2396</v>
          </cell>
        </row>
        <row r="58">
          <cell r="C58">
            <v>13421</v>
          </cell>
          <cell r="D58">
            <v>63626</v>
          </cell>
          <cell r="E58">
            <v>35</v>
          </cell>
          <cell r="F58">
            <v>2939</v>
          </cell>
          <cell r="G58">
            <v>0</v>
          </cell>
          <cell r="H58">
            <v>0</v>
          </cell>
          <cell r="I58">
            <v>1</v>
          </cell>
          <cell r="J58">
            <v>7</v>
          </cell>
        </row>
        <row r="59">
          <cell r="C59">
            <v>50977</v>
          </cell>
          <cell r="D59">
            <v>25133</v>
          </cell>
          <cell r="E59">
            <v>33</v>
          </cell>
          <cell r="F59">
            <v>2052</v>
          </cell>
          <cell r="G59">
            <v>0</v>
          </cell>
          <cell r="H59">
            <v>0</v>
          </cell>
          <cell r="I59">
            <v>1</v>
          </cell>
          <cell r="J59">
            <v>97</v>
          </cell>
        </row>
        <row r="60">
          <cell r="C60">
            <v>436</v>
          </cell>
          <cell r="D60">
            <v>12088</v>
          </cell>
          <cell r="E60">
            <v>32</v>
          </cell>
          <cell r="F60">
            <v>2554</v>
          </cell>
          <cell r="G60">
            <v>0</v>
          </cell>
          <cell r="H60">
            <v>0</v>
          </cell>
          <cell r="I60">
            <v>5</v>
          </cell>
          <cell r="J60">
            <v>217</v>
          </cell>
        </row>
        <row r="61">
          <cell r="C61">
            <v>47</v>
          </cell>
          <cell r="D61">
            <v>433</v>
          </cell>
          <cell r="E61">
            <v>4</v>
          </cell>
          <cell r="F61">
            <v>429</v>
          </cell>
          <cell r="G61">
            <v>0</v>
          </cell>
          <cell r="H61">
            <v>0</v>
          </cell>
          <cell r="I61">
            <v>5</v>
          </cell>
          <cell r="J61">
            <v>28</v>
          </cell>
        </row>
        <row r="62">
          <cell r="C62">
            <v>3574</v>
          </cell>
          <cell r="D62">
            <v>13023</v>
          </cell>
          <cell r="E62">
            <v>296</v>
          </cell>
          <cell r="F62">
            <v>3756</v>
          </cell>
          <cell r="G62">
            <v>0</v>
          </cell>
          <cell r="H62">
            <v>0</v>
          </cell>
          <cell r="I62">
            <v>39</v>
          </cell>
          <cell r="J62">
            <v>882</v>
          </cell>
        </row>
        <row r="63">
          <cell r="C63">
            <v>1687</v>
          </cell>
          <cell r="D63">
            <v>587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C64">
            <v>5339</v>
          </cell>
          <cell r="D64">
            <v>2405</v>
          </cell>
          <cell r="E64">
            <v>13</v>
          </cell>
          <cell r="F64">
            <v>195</v>
          </cell>
          <cell r="G64">
            <v>0</v>
          </cell>
          <cell r="H64">
            <v>0</v>
          </cell>
          <cell r="I64">
            <v>8</v>
          </cell>
          <cell r="J64">
            <v>215</v>
          </cell>
        </row>
      </sheetData>
      <sheetData sheetId="8">
        <row r="9">
          <cell r="O9">
            <v>39852</v>
          </cell>
          <cell r="P9">
            <v>374767</v>
          </cell>
        </row>
        <row r="10">
          <cell r="O10">
            <v>10747</v>
          </cell>
          <cell r="P10">
            <v>145040</v>
          </cell>
        </row>
        <row r="11">
          <cell r="O11">
            <v>2820</v>
          </cell>
          <cell r="P11">
            <v>34732</v>
          </cell>
        </row>
        <row r="12">
          <cell r="O12">
            <v>12477</v>
          </cell>
          <cell r="P12">
            <v>124825</v>
          </cell>
        </row>
        <row r="13">
          <cell r="O13">
            <v>8869</v>
          </cell>
          <cell r="P13">
            <v>94107</v>
          </cell>
        </row>
        <row r="14">
          <cell r="O14">
            <v>3928</v>
          </cell>
          <cell r="P14">
            <v>42003</v>
          </cell>
        </row>
        <row r="15">
          <cell r="O15">
            <v>2601</v>
          </cell>
          <cell r="P15">
            <v>26254</v>
          </cell>
        </row>
        <row r="16">
          <cell r="O16">
            <v>45028</v>
          </cell>
          <cell r="P16">
            <v>390601</v>
          </cell>
        </row>
        <row r="17">
          <cell r="O17">
            <v>2312</v>
          </cell>
          <cell r="P17">
            <v>20446</v>
          </cell>
        </row>
        <row r="18">
          <cell r="O18">
            <v>11006</v>
          </cell>
          <cell r="P18">
            <v>88741</v>
          </cell>
        </row>
        <row r="19">
          <cell r="O19">
            <v>23781</v>
          </cell>
          <cell r="P19">
            <v>183969</v>
          </cell>
        </row>
        <row r="20">
          <cell r="O20">
            <v>135966</v>
          </cell>
          <cell r="P20">
            <v>1722965</v>
          </cell>
        </row>
        <row r="23">
          <cell r="O23">
            <v>50621</v>
          </cell>
          <cell r="P23">
            <v>160439</v>
          </cell>
        </row>
        <row r="24">
          <cell r="O24">
            <v>130859</v>
          </cell>
          <cell r="P24">
            <v>105493</v>
          </cell>
        </row>
        <row r="25">
          <cell r="O25">
            <v>483</v>
          </cell>
          <cell r="P25">
            <v>94</v>
          </cell>
        </row>
        <row r="26">
          <cell r="O26">
            <v>82</v>
          </cell>
          <cell r="P26">
            <v>2517</v>
          </cell>
        </row>
        <row r="27">
          <cell r="O27">
            <v>40940</v>
          </cell>
          <cell r="P27">
            <v>61373</v>
          </cell>
        </row>
        <row r="28">
          <cell r="O28">
            <v>6</v>
          </cell>
          <cell r="P28">
            <v>72</v>
          </cell>
        </row>
        <row r="29">
          <cell r="O29">
            <v>148</v>
          </cell>
          <cell r="P29">
            <v>1570</v>
          </cell>
        </row>
        <row r="30">
          <cell r="O30">
            <v>94889</v>
          </cell>
          <cell r="P30">
            <v>1046216</v>
          </cell>
        </row>
        <row r="31">
          <cell r="O31">
            <v>14172</v>
          </cell>
          <cell r="P31">
            <v>119518</v>
          </cell>
        </row>
        <row r="32">
          <cell r="O32">
            <v>4943</v>
          </cell>
          <cell r="P32">
            <v>55793</v>
          </cell>
        </row>
        <row r="33">
          <cell r="O33">
            <v>8603</v>
          </cell>
          <cell r="P33">
            <v>38087</v>
          </cell>
        </row>
        <row r="34">
          <cell r="O34">
            <v>11926</v>
          </cell>
          <cell r="P34">
            <v>31060</v>
          </cell>
        </row>
        <row r="35">
          <cell r="O35">
            <v>57</v>
          </cell>
          <cell r="P35">
            <v>1202</v>
          </cell>
        </row>
        <row r="36">
          <cell r="O36">
            <v>255</v>
          </cell>
          <cell r="P36">
            <v>3105</v>
          </cell>
        </row>
        <row r="37">
          <cell r="O37">
            <v>11</v>
          </cell>
          <cell r="P37">
            <v>84</v>
          </cell>
        </row>
        <row r="38">
          <cell r="O38">
            <v>1214</v>
          </cell>
          <cell r="P38">
            <v>5364</v>
          </cell>
        </row>
        <row r="39">
          <cell r="O39">
            <v>1730</v>
          </cell>
          <cell r="P39">
            <v>209</v>
          </cell>
        </row>
        <row r="40">
          <cell r="O40">
            <v>3242</v>
          </cell>
          <cell r="P40">
            <v>4000</v>
          </cell>
        </row>
        <row r="41">
          <cell r="O41">
            <v>12</v>
          </cell>
          <cell r="P41">
            <v>1113</v>
          </cell>
        </row>
        <row r="42">
          <cell r="O42">
            <v>98</v>
          </cell>
          <cell r="P42">
            <v>739</v>
          </cell>
        </row>
        <row r="43">
          <cell r="O43">
            <v>1835</v>
          </cell>
          <cell r="P43">
            <v>16041</v>
          </cell>
        </row>
        <row r="44">
          <cell r="O44">
            <v>158</v>
          </cell>
          <cell r="P44">
            <v>1639</v>
          </cell>
        </row>
        <row r="48">
          <cell r="O48">
            <v>8156</v>
          </cell>
          <cell r="P48">
            <v>86671</v>
          </cell>
        </row>
        <row r="49">
          <cell r="O49">
            <v>16361</v>
          </cell>
          <cell r="P49">
            <v>175768</v>
          </cell>
        </row>
        <row r="52">
          <cell r="O52">
            <v>5253</v>
          </cell>
          <cell r="P52">
            <v>20033</v>
          </cell>
        </row>
        <row r="53">
          <cell r="O53">
            <v>3208</v>
          </cell>
          <cell r="P53">
            <v>8933</v>
          </cell>
        </row>
        <row r="56">
          <cell r="O56">
            <v>17570</v>
          </cell>
          <cell r="P56">
            <v>187097</v>
          </cell>
        </row>
        <row r="57">
          <cell r="O57">
            <v>17477</v>
          </cell>
          <cell r="P57">
            <v>8619</v>
          </cell>
        </row>
        <row r="58">
          <cell r="O58">
            <v>32911</v>
          </cell>
          <cell r="P58">
            <v>75164</v>
          </cell>
        </row>
        <row r="59">
          <cell r="O59">
            <v>66836</v>
          </cell>
          <cell r="P59">
            <v>55247</v>
          </cell>
        </row>
        <row r="60">
          <cell r="O60">
            <v>11695</v>
          </cell>
          <cell r="P60">
            <v>2882</v>
          </cell>
        </row>
        <row r="61">
          <cell r="O61">
            <v>76</v>
          </cell>
          <cell r="P61">
            <v>693</v>
          </cell>
        </row>
        <row r="62">
          <cell r="O62">
            <v>1729</v>
          </cell>
          <cell r="P62">
            <v>442</v>
          </cell>
        </row>
        <row r="63">
          <cell r="O63">
            <v>6000</v>
          </cell>
          <cell r="P63">
            <v>2393</v>
          </cell>
        </row>
        <row r="64">
          <cell r="O64">
            <v>3614</v>
          </cell>
          <cell r="P64">
            <v>1142</v>
          </cell>
        </row>
      </sheetData>
      <sheetData sheetId="9">
        <row r="9">
          <cell r="M9">
            <v>401760</v>
          </cell>
          <cell r="N9">
            <v>2316814</v>
          </cell>
        </row>
        <row r="10">
          <cell r="M10">
            <v>31448</v>
          </cell>
          <cell r="N10">
            <v>367357</v>
          </cell>
        </row>
        <row r="11">
          <cell r="M11">
            <v>12409</v>
          </cell>
          <cell r="N11">
            <v>660129</v>
          </cell>
        </row>
        <row r="12">
          <cell r="M12">
            <v>61415</v>
          </cell>
          <cell r="N12">
            <v>782663</v>
          </cell>
        </row>
        <row r="13">
          <cell r="M13">
            <v>29195</v>
          </cell>
          <cell r="N13">
            <v>255175</v>
          </cell>
        </row>
        <row r="14">
          <cell r="M14">
            <v>28617</v>
          </cell>
          <cell r="N14">
            <v>359238</v>
          </cell>
        </row>
        <row r="15">
          <cell r="M15">
            <v>13159</v>
          </cell>
          <cell r="N15">
            <v>256072</v>
          </cell>
        </row>
        <row r="16">
          <cell r="M16">
            <v>150915</v>
          </cell>
          <cell r="N16">
            <v>2167923</v>
          </cell>
        </row>
        <row r="17">
          <cell r="M17">
            <v>6616</v>
          </cell>
          <cell r="N17">
            <v>61182</v>
          </cell>
        </row>
        <row r="18">
          <cell r="M18">
            <v>59589</v>
          </cell>
          <cell r="N18">
            <v>652423</v>
          </cell>
        </row>
        <row r="19">
          <cell r="M19">
            <v>33350</v>
          </cell>
          <cell r="N19">
            <v>342391</v>
          </cell>
        </row>
        <row r="20">
          <cell r="M20">
            <v>1210684</v>
          </cell>
          <cell r="N20">
            <v>7236302</v>
          </cell>
        </row>
        <row r="23">
          <cell r="M23">
            <v>451484</v>
          </cell>
          <cell r="N23">
            <v>1123112</v>
          </cell>
        </row>
        <row r="24">
          <cell r="M24">
            <v>130487</v>
          </cell>
          <cell r="N24">
            <v>339636</v>
          </cell>
        </row>
        <row r="25">
          <cell r="M25">
            <v>1438</v>
          </cell>
          <cell r="N25">
            <v>11707</v>
          </cell>
        </row>
        <row r="26">
          <cell r="M26">
            <v>689</v>
          </cell>
          <cell r="N26">
            <v>28922</v>
          </cell>
        </row>
        <row r="27">
          <cell r="M27">
            <v>10523</v>
          </cell>
          <cell r="N27">
            <v>99073</v>
          </cell>
        </row>
        <row r="28">
          <cell r="M28">
            <v>618</v>
          </cell>
          <cell r="N28">
            <v>2030</v>
          </cell>
        </row>
        <row r="29">
          <cell r="M29">
            <v>6395</v>
          </cell>
          <cell r="N29">
            <v>176020</v>
          </cell>
        </row>
        <row r="30">
          <cell r="M30">
            <v>1849281</v>
          </cell>
          <cell r="N30">
            <v>4243803</v>
          </cell>
        </row>
        <row r="31">
          <cell r="M31">
            <v>640194</v>
          </cell>
          <cell r="N31">
            <v>2453418</v>
          </cell>
        </row>
        <row r="32">
          <cell r="M32">
            <v>19539</v>
          </cell>
          <cell r="N32">
            <v>282497</v>
          </cell>
        </row>
        <row r="33">
          <cell r="M33">
            <v>482102</v>
          </cell>
          <cell r="N33">
            <v>513243</v>
          </cell>
        </row>
        <row r="34">
          <cell r="M34">
            <v>231933</v>
          </cell>
          <cell r="N34">
            <v>698316</v>
          </cell>
        </row>
        <row r="35">
          <cell r="M35">
            <v>783</v>
          </cell>
          <cell r="N35">
            <v>5741</v>
          </cell>
        </row>
        <row r="36">
          <cell r="M36">
            <v>970</v>
          </cell>
          <cell r="N36">
            <v>18860</v>
          </cell>
        </row>
        <row r="37">
          <cell r="M37">
            <v>249</v>
          </cell>
          <cell r="N37">
            <v>5268</v>
          </cell>
        </row>
        <row r="38">
          <cell r="M38">
            <v>77798</v>
          </cell>
          <cell r="N38">
            <v>742785</v>
          </cell>
        </row>
        <row r="39">
          <cell r="M39">
            <v>169</v>
          </cell>
          <cell r="N39">
            <v>8879</v>
          </cell>
        </row>
        <row r="40">
          <cell r="M40">
            <v>12846</v>
          </cell>
          <cell r="N40">
            <v>29539</v>
          </cell>
        </row>
        <row r="41">
          <cell r="M41">
            <v>316</v>
          </cell>
          <cell r="N41">
            <v>16693</v>
          </cell>
        </row>
        <row r="42">
          <cell r="M42">
            <v>191</v>
          </cell>
          <cell r="N42">
            <v>2476</v>
          </cell>
        </row>
        <row r="43">
          <cell r="M43">
            <v>95509</v>
          </cell>
          <cell r="N43">
            <v>302520</v>
          </cell>
        </row>
        <row r="44">
          <cell r="M44">
            <v>448</v>
          </cell>
          <cell r="N44">
            <v>3646</v>
          </cell>
        </row>
        <row r="48">
          <cell r="M48">
            <v>52868</v>
          </cell>
          <cell r="N48">
            <v>389627</v>
          </cell>
        </row>
        <row r="49">
          <cell r="M49">
            <v>56576</v>
          </cell>
          <cell r="N49">
            <v>362923</v>
          </cell>
        </row>
        <row r="52">
          <cell r="M52">
            <v>35196</v>
          </cell>
          <cell r="N52">
            <v>283365</v>
          </cell>
        </row>
        <row r="53">
          <cell r="M53">
            <v>6003</v>
          </cell>
          <cell r="N53">
            <v>5864</v>
          </cell>
        </row>
        <row r="56">
          <cell r="M56">
            <v>781095</v>
          </cell>
          <cell r="N56">
            <v>1190036</v>
          </cell>
        </row>
        <row r="57">
          <cell r="M57">
            <v>17267</v>
          </cell>
          <cell r="N57">
            <v>69788</v>
          </cell>
        </row>
        <row r="58">
          <cell r="M58">
            <v>5501</v>
          </cell>
          <cell r="N58">
            <v>28419</v>
          </cell>
        </row>
        <row r="59">
          <cell r="M59">
            <v>14518</v>
          </cell>
          <cell r="N59">
            <v>33800</v>
          </cell>
        </row>
        <row r="60">
          <cell r="M60">
            <v>3155</v>
          </cell>
          <cell r="N60">
            <v>16121</v>
          </cell>
        </row>
        <row r="61">
          <cell r="M61">
            <v>197</v>
          </cell>
          <cell r="N61">
            <v>1964</v>
          </cell>
        </row>
        <row r="62">
          <cell r="M62">
            <v>6912</v>
          </cell>
          <cell r="N62">
            <v>4352</v>
          </cell>
        </row>
        <row r="63">
          <cell r="M63">
            <v>181</v>
          </cell>
          <cell r="N63">
            <v>10487</v>
          </cell>
        </row>
        <row r="64">
          <cell r="M64">
            <v>815</v>
          </cell>
          <cell r="N64">
            <v>1261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P Summery 30.06.2025"/>
      <sheetName val="ACP BANK AGRI"/>
      <sheetName val="ACP BANK MSME"/>
      <sheetName val="ACP BANK OPS "/>
      <sheetName val="BANK NPS"/>
      <sheetName val="District ACP SUMMERY"/>
      <sheetName val="District AGRI"/>
      <sheetName val="District MSME"/>
      <sheetName val="District OPS"/>
      <sheetName val="District NPS"/>
    </sheetNames>
    <sheetDataSet>
      <sheetData sheetId="0"/>
      <sheetData sheetId="1">
        <row r="11">
          <cell r="O11">
            <v>302839</v>
          </cell>
          <cell r="P11">
            <v>690387</v>
          </cell>
        </row>
        <row r="12">
          <cell r="O12">
            <v>37350</v>
          </cell>
          <cell r="P12">
            <v>92228</v>
          </cell>
        </row>
        <row r="13">
          <cell r="O13">
            <v>1353</v>
          </cell>
          <cell r="P13">
            <v>4878</v>
          </cell>
        </row>
        <row r="14">
          <cell r="O14">
            <v>22765</v>
          </cell>
          <cell r="P14">
            <v>76777</v>
          </cell>
        </row>
        <row r="15">
          <cell r="O15">
            <v>58602</v>
          </cell>
          <cell r="P15">
            <v>125932</v>
          </cell>
        </row>
        <row r="16">
          <cell r="O16">
            <v>2283</v>
          </cell>
          <cell r="P16">
            <v>10184</v>
          </cell>
        </row>
        <row r="17">
          <cell r="O17">
            <v>3425</v>
          </cell>
          <cell r="P17">
            <v>9298</v>
          </cell>
        </row>
        <row r="18">
          <cell r="O18">
            <v>160703</v>
          </cell>
          <cell r="P18">
            <v>496701</v>
          </cell>
        </row>
        <row r="19">
          <cell r="O19">
            <v>982</v>
          </cell>
          <cell r="P19">
            <v>2080</v>
          </cell>
        </row>
        <row r="20">
          <cell r="O20">
            <v>38118</v>
          </cell>
          <cell r="P20">
            <v>145152</v>
          </cell>
        </row>
        <row r="21">
          <cell r="O21">
            <v>12244</v>
          </cell>
          <cell r="P21">
            <v>49414</v>
          </cell>
        </row>
        <row r="22">
          <cell r="O22">
            <v>230197</v>
          </cell>
          <cell r="P22">
            <v>630903</v>
          </cell>
        </row>
        <row r="25">
          <cell r="O25">
            <v>50465</v>
          </cell>
          <cell r="P25">
            <v>322137</v>
          </cell>
        </row>
        <row r="26">
          <cell r="O26">
            <v>4156</v>
          </cell>
          <cell r="P26">
            <v>16892</v>
          </cell>
        </row>
        <row r="27">
          <cell r="O27">
            <v>262</v>
          </cell>
          <cell r="P27">
            <v>1571</v>
          </cell>
        </row>
        <row r="28">
          <cell r="O28">
            <v>0</v>
          </cell>
          <cell r="P28">
            <v>0</v>
          </cell>
        </row>
        <row r="29">
          <cell r="O29">
            <v>8577</v>
          </cell>
          <cell r="P29">
            <v>16860</v>
          </cell>
        </row>
        <row r="30">
          <cell r="O30">
            <v>0</v>
          </cell>
          <cell r="P30">
            <v>0</v>
          </cell>
        </row>
        <row r="31">
          <cell r="O31">
            <v>184</v>
          </cell>
          <cell r="P31">
            <v>1172</v>
          </cell>
        </row>
        <row r="32">
          <cell r="O32">
            <v>100996</v>
          </cell>
          <cell r="P32">
            <v>515554</v>
          </cell>
        </row>
        <row r="33">
          <cell r="O33">
            <v>46593</v>
          </cell>
          <cell r="P33">
            <v>339047</v>
          </cell>
        </row>
        <row r="34">
          <cell r="O34">
            <v>9118</v>
          </cell>
          <cell r="P34">
            <v>28528</v>
          </cell>
        </row>
        <row r="35">
          <cell r="O35">
            <v>10245</v>
          </cell>
          <cell r="P35">
            <v>22026</v>
          </cell>
        </row>
        <row r="36">
          <cell r="O36">
            <v>47953</v>
          </cell>
          <cell r="P36">
            <v>63584</v>
          </cell>
        </row>
        <row r="37">
          <cell r="O37">
            <v>0</v>
          </cell>
          <cell r="P37">
            <v>0</v>
          </cell>
        </row>
        <row r="38">
          <cell r="O38">
            <v>64</v>
          </cell>
          <cell r="P38">
            <v>1049</v>
          </cell>
        </row>
        <row r="39">
          <cell r="O39">
            <v>6</v>
          </cell>
          <cell r="P39">
            <v>0</v>
          </cell>
        </row>
        <row r="40">
          <cell r="O40">
            <v>8333</v>
          </cell>
          <cell r="P40">
            <v>202415</v>
          </cell>
        </row>
        <row r="41">
          <cell r="O41">
            <v>561</v>
          </cell>
          <cell r="P41">
            <v>6730</v>
          </cell>
        </row>
        <row r="42">
          <cell r="O42">
            <v>38936</v>
          </cell>
          <cell r="P42">
            <v>24858</v>
          </cell>
        </row>
        <row r="43">
          <cell r="O43">
            <v>55</v>
          </cell>
          <cell r="P43">
            <v>162</v>
          </cell>
        </row>
        <row r="44">
          <cell r="O44">
            <v>0</v>
          </cell>
          <cell r="P44">
            <v>0</v>
          </cell>
        </row>
        <row r="45">
          <cell r="O45">
            <v>12434</v>
          </cell>
          <cell r="P45">
            <v>63922</v>
          </cell>
        </row>
        <row r="46">
          <cell r="O46">
            <v>2</v>
          </cell>
          <cell r="P46">
            <v>5</v>
          </cell>
        </row>
        <row r="50">
          <cell r="O50">
            <v>544052</v>
          </cell>
          <cell r="P50">
            <v>969338</v>
          </cell>
        </row>
        <row r="51">
          <cell r="O51">
            <v>142035</v>
          </cell>
          <cell r="P51">
            <v>277931</v>
          </cell>
        </row>
        <row r="54">
          <cell r="O54">
            <v>2835052</v>
          </cell>
          <cell r="P54">
            <v>1208419</v>
          </cell>
        </row>
        <row r="55">
          <cell r="O55">
            <v>776</v>
          </cell>
          <cell r="P55">
            <v>2419</v>
          </cell>
        </row>
        <row r="58">
          <cell r="O58">
            <v>22915</v>
          </cell>
          <cell r="P58">
            <v>50567</v>
          </cell>
        </row>
        <row r="59">
          <cell r="O59">
            <v>1888</v>
          </cell>
          <cell r="P59">
            <v>1119</v>
          </cell>
        </row>
        <row r="60">
          <cell r="O60">
            <v>5009</v>
          </cell>
          <cell r="P60">
            <v>4006</v>
          </cell>
        </row>
        <row r="61">
          <cell r="O61">
            <v>10310</v>
          </cell>
          <cell r="P61">
            <v>8226</v>
          </cell>
        </row>
        <row r="62">
          <cell r="O62">
            <v>2373</v>
          </cell>
          <cell r="P62">
            <v>1218</v>
          </cell>
        </row>
        <row r="63">
          <cell r="O63">
            <v>19</v>
          </cell>
          <cell r="P63">
            <v>143</v>
          </cell>
        </row>
        <row r="64">
          <cell r="O64">
            <v>1770</v>
          </cell>
          <cell r="P64">
            <v>1018</v>
          </cell>
        </row>
        <row r="65">
          <cell r="O65">
            <v>300</v>
          </cell>
          <cell r="P65">
            <v>230</v>
          </cell>
        </row>
        <row r="66">
          <cell r="O66">
            <v>8054</v>
          </cell>
          <cell r="P66">
            <v>4943</v>
          </cell>
        </row>
      </sheetData>
      <sheetData sheetId="2">
        <row r="11">
          <cell r="I11">
            <v>144</v>
          </cell>
          <cell r="J11">
            <v>92468</v>
          </cell>
          <cell r="K11">
            <v>47065</v>
          </cell>
          <cell r="L11">
            <v>813208</v>
          </cell>
        </row>
        <row r="12">
          <cell r="I12">
            <v>144</v>
          </cell>
          <cell r="J12">
            <v>10381</v>
          </cell>
          <cell r="K12">
            <v>6770</v>
          </cell>
          <cell r="L12">
            <v>98671</v>
          </cell>
        </row>
        <row r="13">
          <cell r="I13">
            <v>1</v>
          </cell>
          <cell r="J13">
            <v>650</v>
          </cell>
          <cell r="K13">
            <v>287</v>
          </cell>
          <cell r="L13">
            <v>7397</v>
          </cell>
        </row>
        <row r="14">
          <cell r="I14">
            <v>13</v>
          </cell>
          <cell r="J14">
            <v>15090</v>
          </cell>
          <cell r="K14">
            <v>3142</v>
          </cell>
          <cell r="L14">
            <v>100066</v>
          </cell>
        </row>
        <row r="15">
          <cell r="I15">
            <v>17</v>
          </cell>
          <cell r="J15">
            <v>7722</v>
          </cell>
          <cell r="K15">
            <v>7177</v>
          </cell>
          <cell r="L15">
            <v>127346</v>
          </cell>
        </row>
        <row r="16">
          <cell r="I16">
            <v>14</v>
          </cell>
          <cell r="J16">
            <v>8975</v>
          </cell>
          <cell r="K16">
            <v>205</v>
          </cell>
          <cell r="L16">
            <v>15241</v>
          </cell>
        </row>
        <row r="17">
          <cell r="I17">
            <v>0</v>
          </cell>
          <cell r="J17">
            <v>0</v>
          </cell>
          <cell r="K17">
            <v>636</v>
          </cell>
          <cell r="L17">
            <v>5073</v>
          </cell>
        </row>
        <row r="18">
          <cell r="I18">
            <v>139</v>
          </cell>
          <cell r="J18">
            <v>55956</v>
          </cell>
          <cell r="K18">
            <v>10307</v>
          </cell>
          <cell r="L18">
            <v>322303</v>
          </cell>
        </row>
        <row r="19">
          <cell r="I19">
            <v>0</v>
          </cell>
          <cell r="J19">
            <v>0</v>
          </cell>
          <cell r="K19">
            <v>52</v>
          </cell>
          <cell r="L19">
            <v>699</v>
          </cell>
        </row>
        <row r="20">
          <cell r="I20">
            <v>70</v>
          </cell>
          <cell r="J20">
            <v>52303</v>
          </cell>
          <cell r="K20">
            <v>8943</v>
          </cell>
          <cell r="L20">
            <v>242199</v>
          </cell>
        </row>
        <row r="21">
          <cell r="I21">
            <v>1</v>
          </cell>
          <cell r="J21">
            <v>670</v>
          </cell>
          <cell r="K21">
            <v>3448</v>
          </cell>
          <cell r="L21">
            <v>65566</v>
          </cell>
        </row>
        <row r="22">
          <cell r="I22">
            <v>491</v>
          </cell>
          <cell r="J22">
            <v>283007</v>
          </cell>
          <cell r="K22">
            <v>40347</v>
          </cell>
          <cell r="L22">
            <v>1266446</v>
          </cell>
        </row>
        <row r="25">
          <cell r="I25">
            <v>0</v>
          </cell>
          <cell r="J25">
            <v>0</v>
          </cell>
          <cell r="K25">
            <v>1</v>
          </cell>
          <cell r="L25">
            <v>135</v>
          </cell>
        </row>
        <row r="26">
          <cell r="I26">
            <v>23</v>
          </cell>
          <cell r="J26">
            <v>9583</v>
          </cell>
          <cell r="K26">
            <v>201</v>
          </cell>
          <cell r="L26">
            <v>23308</v>
          </cell>
        </row>
        <row r="27">
          <cell r="I27">
            <v>0</v>
          </cell>
          <cell r="J27">
            <v>0</v>
          </cell>
          <cell r="K27">
            <v>11</v>
          </cell>
          <cell r="L27">
            <v>139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3</v>
          </cell>
          <cell r="J29">
            <v>1100</v>
          </cell>
          <cell r="K29">
            <v>60</v>
          </cell>
          <cell r="L29">
            <v>7364</v>
          </cell>
        </row>
        <row r="30">
          <cell r="I30">
            <v>0</v>
          </cell>
          <cell r="J30">
            <v>0</v>
          </cell>
          <cell r="K30">
            <v>3</v>
          </cell>
          <cell r="L30">
            <v>16</v>
          </cell>
        </row>
        <row r="31">
          <cell r="I31">
            <v>0</v>
          </cell>
          <cell r="J31">
            <v>0</v>
          </cell>
          <cell r="K31">
            <v>6</v>
          </cell>
          <cell r="L31">
            <v>443</v>
          </cell>
        </row>
        <row r="32">
          <cell r="I32">
            <v>2</v>
          </cell>
          <cell r="J32">
            <v>0</v>
          </cell>
          <cell r="K32">
            <v>13</v>
          </cell>
          <cell r="L32">
            <v>105</v>
          </cell>
        </row>
        <row r="33">
          <cell r="I33">
            <v>0</v>
          </cell>
          <cell r="J33">
            <v>0</v>
          </cell>
          <cell r="K33">
            <v>69</v>
          </cell>
          <cell r="L33">
            <v>10457</v>
          </cell>
        </row>
        <row r="34">
          <cell r="I34">
            <v>0</v>
          </cell>
          <cell r="J34">
            <v>0</v>
          </cell>
          <cell r="K34">
            <v>93</v>
          </cell>
          <cell r="L34">
            <v>2064</v>
          </cell>
        </row>
        <row r="35">
          <cell r="I35">
            <v>13</v>
          </cell>
          <cell r="J35">
            <v>2044</v>
          </cell>
          <cell r="K35">
            <v>103</v>
          </cell>
          <cell r="L35">
            <v>8842</v>
          </cell>
        </row>
        <row r="36">
          <cell r="I36">
            <v>0</v>
          </cell>
          <cell r="J36">
            <v>0</v>
          </cell>
          <cell r="K36">
            <v>2</v>
          </cell>
          <cell r="L36">
            <v>15</v>
          </cell>
        </row>
        <row r="37">
          <cell r="I37">
            <v>56</v>
          </cell>
          <cell r="J37">
            <v>1938</v>
          </cell>
          <cell r="K37">
            <v>2155</v>
          </cell>
          <cell r="L37">
            <v>79047</v>
          </cell>
        </row>
        <row r="38">
          <cell r="I38">
            <v>908</v>
          </cell>
          <cell r="J38">
            <v>279571</v>
          </cell>
          <cell r="K38">
            <v>30686</v>
          </cell>
          <cell r="L38">
            <v>2152223</v>
          </cell>
        </row>
        <row r="39">
          <cell r="I39">
            <v>16</v>
          </cell>
          <cell r="J39">
            <v>7945</v>
          </cell>
          <cell r="K39">
            <v>4109</v>
          </cell>
          <cell r="L39">
            <v>81293</v>
          </cell>
        </row>
        <row r="40">
          <cell r="I40">
            <v>2</v>
          </cell>
          <cell r="J40">
            <v>73</v>
          </cell>
          <cell r="K40">
            <v>2739</v>
          </cell>
          <cell r="L40">
            <v>7890</v>
          </cell>
        </row>
        <row r="41">
          <cell r="I41">
            <v>1927</v>
          </cell>
          <cell r="J41">
            <v>577819</v>
          </cell>
          <cell r="K41">
            <v>28789</v>
          </cell>
          <cell r="L41">
            <v>2117340</v>
          </cell>
        </row>
        <row r="42">
          <cell r="I42">
            <v>32</v>
          </cell>
          <cell r="J42">
            <v>11789</v>
          </cell>
          <cell r="K42">
            <v>7625</v>
          </cell>
          <cell r="L42">
            <v>192786</v>
          </cell>
        </row>
        <row r="43">
          <cell r="I43">
            <v>316</v>
          </cell>
          <cell r="J43">
            <v>83079</v>
          </cell>
          <cell r="K43">
            <v>4090</v>
          </cell>
          <cell r="L43">
            <v>328657</v>
          </cell>
        </row>
        <row r="44">
          <cell r="I44">
            <v>262</v>
          </cell>
          <cell r="J44">
            <v>151448</v>
          </cell>
          <cell r="K44">
            <v>8934</v>
          </cell>
          <cell r="L44">
            <v>765121</v>
          </cell>
        </row>
        <row r="45">
          <cell r="I45">
            <v>153</v>
          </cell>
          <cell r="J45">
            <v>40117</v>
          </cell>
          <cell r="K45">
            <v>2405</v>
          </cell>
          <cell r="L45">
            <v>211671</v>
          </cell>
        </row>
        <row r="46">
          <cell r="I46">
            <v>6</v>
          </cell>
          <cell r="J46">
            <v>197</v>
          </cell>
          <cell r="K46">
            <v>253</v>
          </cell>
          <cell r="L46">
            <v>5371</v>
          </cell>
        </row>
        <row r="50">
          <cell r="I50">
            <v>0</v>
          </cell>
          <cell r="J50">
            <v>0</v>
          </cell>
          <cell r="K50">
            <v>43718</v>
          </cell>
          <cell r="L50">
            <v>122712</v>
          </cell>
        </row>
        <row r="51">
          <cell r="I51">
            <v>0</v>
          </cell>
          <cell r="J51">
            <v>0</v>
          </cell>
          <cell r="K51">
            <v>12926</v>
          </cell>
          <cell r="L51">
            <v>94626</v>
          </cell>
        </row>
        <row r="54">
          <cell r="I54">
            <v>0</v>
          </cell>
          <cell r="J54">
            <v>0</v>
          </cell>
          <cell r="K54">
            <v>67258</v>
          </cell>
          <cell r="L54">
            <v>14518</v>
          </cell>
        </row>
        <row r="55">
          <cell r="I55">
            <v>0</v>
          </cell>
          <cell r="J55">
            <v>0</v>
          </cell>
          <cell r="K55">
            <v>0</v>
          </cell>
        </row>
        <row r="58">
          <cell r="I58">
            <v>5</v>
          </cell>
          <cell r="J58">
            <v>3040</v>
          </cell>
          <cell r="K58">
            <v>9155</v>
          </cell>
          <cell r="L58">
            <v>111022</v>
          </cell>
        </row>
        <row r="59">
          <cell r="I59">
            <v>15</v>
          </cell>
          <cell r="J59">
            <v>308</v>
          </cell>
          <cell r="K59">
            <v>1065</v>
          </cell>
          <cell r="L59">
            <v>9006</v>
          </cell>
        </row>
        <row r="60">
          <cell r="I60">
            <v>0</v>
          </cell>
          <cell r="J60">
            <v>0</v>
          </cell>
          <cell r="K60">
            <v>1279</v>
          </cell>
          <cell r="L60">
            <v>7243</v>
          </cell>
        </row>
        <row r="61">
          <cell r="I61">
            <v>0</v>
          </cell>
          <cell r="J61">
            <v>0</v>
          </cell>
          <cell r="K61">
            <v>2185</v>
          </cell>
          <cell r="L61">
            <v>3939</v>
          </cell>
        </row>
        <row r="62">
          <cell r="I62">
            <v>0</v>
          </cell>
          <cell r="J62">
            <v>0</v>
          </cell>
          <cell r="K62">
            <v>91</v>
          </cell>
          <cell r="L62">
            <v>2239</v>
          </cell>
        </row>
        <row r="63">
          <cell r="I63">
            <v>0</v>
          </cell>
          <cell r="J63">
            <v>0</v>
          </cell>
          <cell r="K63">
            <v>6</v>
          </cell>
          <cell r="L63">
            <v>149</v>
          </cell>
        </row>
        <row r="64">
          <cell r="I64">
            <v>3</v>
          </cell>
          <cell r="J64">
            <v>93</v>
          </cell>
          <cell r="K64">
            <v>95</v>
          </cell>
          <cell r="L64">
            <v>2035</v>
          </cell>
        </row>
        <row r="65">
          <cell r="I65">
            <v>0</v>
          </cell>
          <cell r="J65">
            <v>0</v>
          </cell>
          <cell r="K65">
            <v>159</v>
          </cell>
          <cell r="L65">
            <v>98</v>
          </cell>
        </row>
        <row r="66">
          <cell r="I66">
            <v>0</v>
          </cell>
          <cell r="J66">
            <v>0</v>
          </cell>
          <cell r="K66">
            <v>217</v>
          </cell>
          <cell r="L66">
            <v>712</v>
          </cell>
        </row>
      </sheetData>
      <sheetData sheetId="3">
        <row r="10">
          <cell r="O10">
            <v>3235</v>
          </cell>
          <cell r="P10">
            <v>8942</v>
          </cell>
          <cell r="Q10">
            <v>242039</v>
          </cell>
          <cell r="R10">
            <v>578070</v>
          </cell>
        </row>
        <row r="11">
          <cell r="O11">
            <v>748</v>
          </cell>
          <cell r="P11">
            <v>5663</v>
          </cell>
          <cell r="Q11">
            <v>31744</v>
          </cell>
          <cell r="R11">
            <v>68542</v>
          </cell>
        </row>
        <row r="12">
          <cell r="O12">
            <v>368</v>
          </cell>
          <cell r="P12">
            <v>914</v>
          </cell>
          <cell r="Q12">
            <v>1122</v>
          </cell>
          <cell r="R12">
            <v>2876</v>
          </cell>
        </row>
        <row r="13">
          <cell r="O13">
            <v>1182</v>
          </cell>
          <cell r="P13">
            <v>3781</v>
          </cell>
          <cell r="Q13">
            <v>17752</v>
          </cell>
          <cell r="R13">
            <v>52590</v>
          </cell>
        </row>
        <row r="14">
          <cell r="O14">
            <v>765</v>
          </cell>
          <cell r="P14">
            <v>4232</v>
          </cell>
          <cell r="Q14">
            <v>28125</v>
          </cell>
          <cell r="R14">
            <v>72201</v>
          </cell>
        </row>
        <row r="15">
          <cell r="O15">
            <v>153</v>
          </cell>
          <cell r="P15">
            <v>1314</v>
          </cell>
          <cell r="Q15">
            <v>1892</v>
          </cell>
          <cell r="R15">
            <v>4121</v>
          </cell>
        </row>
        <row r="16">
          <cell r="O16">
            <v>153</v>
          </cell>
          <cell r="P16">
            <v>705</v>
          </cell>
          <cell r="Q16">
            <v>1054</v>
          </cell>
          <cell r="R16">
            <v>3276</v>
          </cell>
        </row>
        <row r="17">
          <cell r="O17">
            <v>4637</v>
          </cell>
          <cell r="P17">
            <v>23115</v>
          </cell>
          <cell r="Q17">
            <v>151995</v>
          </cell>
          <cell r="R17">
            <v>449992</v>
          </cell>
        </row>
        <row r="18">
          <cell r="O18">
            <v>73</v>
          </cell>
          <cell r="P18">
            <v>211</v>
          </cell>
          <cell r="Q18">
            <v>527</v>
          </cell>
          <cell r="R18">
            <v>1722</v>
          </cell>
        </row>
        <row r="19">
          <cell r="O19">
            <v>1661</v>
          </cell>
          <cell r="P19">
            <v>2605</v>
          </cell>
          <cell r="Q19">
            <v>31333</v>
          </cell>
          <cell r="R19">
            <v>81898</v>
          </cell>
        </row>
        <row r="20">
          <cell r="O20">
            <v>3519</v>
          </cell>
          <cell r="P20">
            <v>24477</v>
          </cell>
          <cell r="Q20">
            <v>11393</v>
          </cell>
          <cell r="R20">
            <v>28156</v>
          </cell>
        </row>
        <row r="21">
          <cell r="O21">
            <v>16342</v>
          </cell>
          <cell r="P21">
            <v>77024</v>
          </cell>
          <cell r="Q21">
            <v>157839</v>
          </cell>
          <cell r="R21">
            <v>377671</v>
          </cell>
        </row>
        <row r="24">
          <cell r="O24">
            <v>5</v>
          </cell>
          <cell r="P24">
            <v>9</v>
          </cell>
          <cell r="Q24">
            <v>36</v>
          </cell>
          <cell r="R24">
            <v>203</v>
          </cell>
        </row>
        <row r="25">
          <cell r="O25">
            <v>6</v>
          </cell>
          <cell r="P25">
            <v>107</v>
          </cell>
          <cell r="Q25">
            <v>128</v>
          </cell>
          <cell r="R25">
            <v>687</v>
          </cell>
        </row>
        <row r="26">
          <cell r="O26">
            <v>5</v>
          </cell>
          <cell r="P26">
            <v>20</v>
          </cell>
          <cell r="Q26">
            <v>6</v>
          </cell>
          <cell r="R26">
            <v>62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O28">
            <v>4</v>
          </cell>
          <cell r="P28">
            <v>2570</v>
          </cell>
          <cell r="Q28">
            <v>0</v>
          </cell>
          <cell r="R28">
            <v>0</v>
          </cell>
        </row>
        <row r="29">
          <cell r="O29">
            <v>1</v>
          </cell>
          <cell r="P29">
            <v>14</v>
          </cell>
          <cell r="Q29">
            <v>1</v>
          </cell>
          <cell r="R29">
            <v>2</v>
          </cell>
        </row>
        <row r="30">
          <cell r="O30">
            <v>8</v>
          </cell>
          <cell r="P30">
            <v>35</v>
          </cell>
          <cell r="Q30">
            <v>1</v>
          </cell>
          <cell r="R30">
            <v>1</v>
          </cell>
        </row>
        <row r="31">
          <cell r="O31">
            <v>11</v>
          </cell>
          <cell r="P31">
            <v>0</v>
          </cell>
          <cell r="Q31">
            <v>5</v>
          </cell>
          <cell r="R31">
            <v>0</v>
          </cell>
        </row>
        <row r="32"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O33">
            <v>1</v>
          </cell>
          <cell r="P33">
            <v>1</v>
          </cell>
          <cell r="Q33">
            <v>5</v>
          </cell>
          <cell r="R33">
            <v>57</v>
          </cell>
        </row>
        <row r="34">
          <cell r="O34">
            <v>342</v>
          </cell>
          <cell r="P34">
            <v>353</v>
          </cell>
          <cell r="Q34">
            <v>38938</v>
          </cell>
          <cell r="R34">
            <v>23957</v>
          </cell>
        </row>
        <row r="35">
          <cell r="O35">
            <v>3</v>
          </cell>
          <cell r="P35">
            <v>23</v>
          </cell>
          <cell r="Q35">
            <v>5</v>
          </cell>
          <cell r="R35">
            <v>33</v>
          </cell>
        </row>
        <row r="36">
          <cell r="O36">
            <v>65</v>
          </cell>
          <cell r="P36">
            <v>761</v>
          </cell>
          <cell r="Q36">
            <v>5667</v>
          </cell>
          <cell r="R36">
            <v>3053</v>
          </cell>
        </row>
        <row r="37">
          <cell r="O37">
            <v>331</v>
          </cell>
          <cell r="P37">
            <v>6305</v>
          </cell>
          <cell r="Q37">
            <v>32474</v>
          </cell>
          <cell r="R37">
            <v>259756</v>
          </cell>
        </row>
        <row r="38">
          <cell r="O38">
            <v>198</v>
          </cell>
          <cell r="P38">
            <v>2210</v>
          </cell>
          <cell r="Q38">
            <v>6994</v>
          </cell>
          <cell r="R38">
            <v>13323</v>
          </cell>
        </row>
        <row r="39">
          <cell r="O39">
            <v>9726</v>
          </cell>
          <cell r="P39">
            <v>7429</v>
          </cell>
          <cell r="Q39">
            <v>15549</v>
          </cell>
          <cell r="R39">
            <v>11717</v>
          </cell>
        </row>
        <row r="40">
          <cell r="O40">
            <v>5478</v>
          </cell>
          <cell r="P40">
            <v>25896</v>
          </cell>
          <cell r="Q40">
            <v>57893</v>
          </cell>
          <cell r="R40">
            <v>383563</v>
          </cell>
        </row>
        <row r="41">
          <cell r="O41">
            <v>275</v>
          </cell>
          <cell r="P41">
            <v>1298</v>
          </cell>
          <cell r="Q41">
            <v>5246</v>
          </cell>
          <cell r="R41">
            <v>26898</v>
          </cell>
        </row>
        <row r="42">
          <cell r="O42">
            <v>18</v>
          </cell>
          <cell r="P42">
            <v>356</v>
          </cell>
          <cell r="Q42">
            <v>6471</v>
          </cell>
          <cell r="R42">
            <v>57247</v>
          </cell>
        </row>
        <row r="43">
          <cell r="O43">
            <v>4489</v>
          </cell>
          <cell r="P43">
            <v>3914</v>
          </cell>
          <cell r="Q43">
            <v>34585</v>
          </cell>
          <cell r="R43">
            <v>70860</v>
          </cell>
        </row>
        <row r="44">
          <cell r="O44">
            <v>74</v>
          </cell>
          <cell r="P44">
            <v>1157</v>
          </cell>
          <cell r="Q44">
            <v>9566</v>
          </cell>
          <cell r="R44">
            <v>19825</v>
          </cell>
        </row>
        <row r="45">
          <cell r="O45">
            <v>19280</v>
          </cell>
          <cell r="P45">
            <v>19460</v>
          </cell>
          <cell r="Q45">
            <v>723</v>
          </cell>
          <cell r="R45">
            <v>798</v>
          </cell>
        </row>
        <row r="49">
          <cell r="O49">
            <v>864</v>
          </cell>
          <cell r="P49">
            <v>4825</v>
          </cell>
          <cell r="Q49">
            <v>348885</v>
          </cell>
          <cell r="R49">
            <v>774174.82</v>
          </cell>
        </row>
        <row r="50">
          <cell r="O50">
            <v>3214</v>
          </cell>
          <cell r="P50">
            <v>11509</v>
          </cell>
          <cell r="Q50">
            <v>66971</v>
          </cell>
          <cell r="R50">
            <v>136180</v>
          </cell>
        </row>
        <row r="53">
          <cell r="O53">
            <v>4498</v>
          </cell>
          <cell r="P53">
            <v>190</v>
          </cell>
          <cell r="Q53">
            <v>1993380</v>
          </cell>
          <cell r="R53">
            <v>718706.12</v>
          </cell>
        </row>
        <row r="54">
          <cell r="O54">
            <v>33</v>
          </cell>
          <cell r="P54">
            <v>198</v>
          </cell>
          <cell r="Q54">
            <v>0</v>
          </cell>
          <cell r="R54">
            <v>0</v>
          </cell>
        </row>
        <row r="57">
          <cell r="O57">
            <v>2277</v>
          </cell>
          <cell r="P57">
            <v>16145</v>
          </cell>
          <cell r="Q57">
            <v>24683</v>
          </cell>
          <cell r="R57">
            <v>50544</v>
          </cell>
        </row>
        <row r="58">
          <cell r="O58">
            <v>1936</v>
          </cell>
          <cell r="P58">
            <v>1211</v>
          </cell>
          <cell r="Q58">
            <v>3755</v>
          </cell>
          <cell r="R58">
            <v>2069</v>
          </cell>
        </row>
        <row r="59">
          <cell r="O59">
            <v>4919</v>
          </cell>
          <cell r="P59">
            <v>9883</v>
          </cell>
          <cell r="Q59">
            <v>10042</v>
          </cell>
          <cell r="R59">
            <v>7330</v>
          </cell>
        </row>
        <row r="60">
          <cell r="O60">
            <v>11721</v>
          </cell>
          <cell r="P60">
            <v>11824</v>
          </cell>
          <cell r="Q60">
            <v>11813</v>
          </cell>
          <cell r="R60">
            <v>8482</v>
          </cell>
        </row>
        <row r="61">
          <cell r="O61">
            <v>359</v>
          </cell>
          <cell r="P61">
            <v>323</v>
          </cell>
          <cell r="Q61">
            <v>2725</v>
          </cell>
          <cell r="R61">
            <v>1392</v>
          </cell>
        </row>
        <row r="62">
          <cell r="O62">
            <v>26</v>
          </cell>
          <cell r="P62">
            <v>279</v>
          </cell>
          <cell r="Q62">
            <v>0</v>
          </cell>
          <cell r="R62">
            <v>0</v>
          </cell>
        </row>
        <row r="63">
          <cell r="O63">
            <v>180</v>
          </cell>
          <cell r="P63">
            <v>74</v>
          </cell>
          <cell r="Q63">
            <v>1512</v>
          </cell>
          <cell r="R63">
            <v>843</v>
          </cell>
        </row>
        <row r="64">
          <cell r="O64">
            <v>1077</v>
          </cell>
          <cell r="P64">
            <v>576</v>
          </cell>
          <cell r="Q64">
            <v>1520</v>
          </cell>
          <cell r="R64">
            <v>802</v>
          </cell>
        </row>
        <row r="65">
          <cell r="O65">
            <v>456</v>
          </cell>
          <cell r="P65">
            <v>276</v>
          </cell>
          <cell r="Q65">
            <v>8702</v>
          </cell>
          <cell r="R65">
            <v>5350</v>
          </cell>
        </row>
      </sheetData>
      <sheetData sheetId="4"/>
      <sheetData sheetId="5"/>
      <sheetData sheetId="6">
        <row r="10">
          <cell r="O10">
            <v>125527</v>
          </cell>
          <cell r="P10">
            <v>181375</v>
          </cell>
        </row>
        <row r="11">
          <cell r="O11">
            <v>110309</v>
          </cell>
          <cell r="P11">
            <v>158976</v>
          </cell>
        </row>
        <row r="12">
          <cell r="O12">
            <v>0</v>
          </cell>
          <cell r="P12">
            <v>0</v>
          </cell>
        </row>
        <row r="13">
          <cell r="O13">
            <v>122373</v>
          </cell>
          <cell r="P13">
            <v>62894</v>
          </cell>
        </row>
        <row r="14">
          <cell r="O14">
            <v>85253</v>
          </cell>
          <cell r="P14">
            <v>65661</v>
          </cell>
        </row>
        <row r="15">
          <cell r="O15">
            <v>96571</v>
          </cell>
          <cell r="P15">
            <v>175488</v>
          </cell>
        </row>
        <row r="16">
          <cell r="O16">
            <v>153856</v>
          </cell>
          <cell r="P16">
            <v>108692</v>
          </cell>
        </row>
        <row r="17">
          <cell r="O17">
            <v>54064</v>
          </cell>
          <cell r="P17">
            <v>63243</v>
          </cell>
        </row>
        <row r="18">
          <cell r="O18">
            <v>63165</v>
          </cell>
          <cell r="P18">
            <v>117995</v>
          </cell>
        </row>
        <row r="19">
          <cell r="O19">
            <v>184066</v>
          </cell>
          <cell r="P19">
            <v>183362</v>
          </cell>
        </row>
        <row r="20">
          <cell r="O20">
            <v>173660</v>
          </cell>
          <cell r="P20">
            <v>354194</v>
          </cell>
        </row>
        <row r="21">
          <cell r="O21">
            <v>147869</v>
          </cell>
          <cell r="P21">
            <v>210950</v>
          </cell>
        </row>
        <row r="22">
          <cell r="O22">
            <v>147196</v>
          </cell>
          <cell r="P22">
            <v>159687</v>
          </cell>
        </row>
        <row r="23">
          <cell r="O23">
            <v>185945</v>
          </cell>
          <cell r="P23">
            <v>278620</v>
          </cell>
        </row>
        <row r="24">
          <cell r="O24">
            <v>113768</v>
          </cell>
          <cell r="P24">
            <v>85206</v>
          </cell>
        </row>
        <row r="25">
          <cell r="O25">
            <v>37902</v>
          </cell>
          <cell r="P25">
            <v>53997</v>
          </cell>
        </row>
        <row r="26">
          <cell r="O26">
            <v>31322</v>
          </cell>
          <cell r="P26">
            <v>42882</v>
          </cell>
        </row>
        <row r="27">
          <cell r="O27">
            <v>71559</v>
          </cell>
          <cell r="P27">
            <v>68611</v>
          </cell>
        </row>
        <row r="28">
          <cell r="O28">
            <v>0</v>
          </cell>
          <cell r="P28">
            <v>0</v>
          </cell>
        </row>
        <row r="29">
          <cell r="O29">
            <v>64470</v>
          </cell>
          <cell r="P29">
            <v>43742</v>
          </cell>
        </row>
        <row r="30">
          <cell r="O30">
            <v>210069</v>
          </cell>
          <cell r="P30">
            <v>494244</v>
          </cell>
        </row>
        <row r="31">
          <cell r="O31">
            <v>0</v>
          </cell>
          <cell r="P31">
            <v>0</v>
          </cell>
        </row>
        <row r="32">
          <cell r="O32">
            <v>241790</v>
          </cell>
          <cell r="P32">
            <v>431369</v>
          </cell>
        </row>
        <row r="33">
          <cell r="O33">
            <v>338088</v>
          </cell>
          <cell r="P33">
            <v>583119</v>
          </cell>
        </row>
        <row r="34">
          <cell r="O34">
            <v>57692</v>
          </cell>
          <cell r="P34">
            <v>79797</v>
          </cell>
        </row>
        <row r="35">
          <cell r="O35">
            <v>118064</v>
          </cell>
          <cell r="P35">
            <v>100455</v>
          </cell>
        </row>
        <row r="36">
          <cell r="O36">
            <v>172304</v>
          </cell>
          <cell r="P36">
            <v>166939</v>
          </cell>
        </row>
        <row r="37">
          <cell r="O37">
            <v>225579</v>
          </cell>
          <cell r="P37">
            <v>292045</v>
          </cell>
        </row>
        <row r="38">
          <cell r="O38">
            <v>98226</v>
          </cell>
          <cell r="P38">
            <v>231941</v>
          </cell>
        </row>
        <row r="39">
          <cell r="O39">
            <v>51342</v>
          </cell>
          <cell r="P39">
            <v>46595</v>
          </cell>
        </row>
        <row r="40">
          <cell r="O40">
            <v>0</v>
          </cell>
          <cell r="P40">
            <v>0</v>
          </cell>
        </row>
        <row r="41">
          <cell r="O41">
            <v>70269</v>
          </cell>
          <cell r="P41">
            <v>103635</v>
          </cell>
        </row>
        <row r="42">
          <cell r="O42">
            <v>138111</v>
          </cell>
          <cell r="P42">
            <v>264209</v>
          </cell>
        </row>
        <row r="43">
          <cell r="O43">
            <v>119072</v>
          </cell>
          <cell r="P43">
            <v>118906</v>
          </cell>
        </row>
        <row r="44">
          <cell r="O44">
            <v>100091</v>
          </cell>
          <cell r="P44">
            <v>117075</v>
          </cell>
        </row>
        <row r="45">
          <cell r="O45">
            <v>0</v>
          </cell>
          <cell r="P45">
            <v>0</v>
          </cell>
        </row>
        <row r="46">
          <cell r="O46">
            <v>73542</v>
          </cell>
          <cell r="P46">
            <v>88995</v>
          </cell>
        </row>
        <row r="47">
          <cell r="O47">
            <v>39211</v>
          </cell>
          <cell r="P47">
            <v>63723</v>
          </cell>
        </row>
        <row r="48">
          <cell r="O48">
            <v>67175</v>
          </cell>
          <cell r="P48">
            <v>59913</v>
          </cell>
        </row>
        <row r="49">
          <cell r="O49">
            <v>41956</v>
          </cell>
          <cell r="P49">
            <v>31388</v>
          </cell>
        </row>
        <row r="50">
          <cell r="O50">
            <v>25496</v>
          </cell>
          <cell r="P50">
            <v>16340</v>
          </cell>
        </row>
        <row r="51">
          <cell r="O51">
            <v>0</v>
          </cell>
          <cell r="P51">
            <v>0</v>
          </cell>
        </row>
        <row r="52">
          <cell r="O52">
            <v>105688</v>
          </cell>
          <cell r="P52">
            <v>98067</v>
          </cell>
        </row>
        <row r="53">
          <cell r="O53">
            <v>0</v>
          </cell>
          <cell r="P53">
            <v>0</v>
          </cell>
        </row>
        <row r="54">
          <cell r="O54">
            <v>268194</v>
          </cell>
          <cell r="P54">
            <v>361151</v>
          </cell>
        </row>
        <row r="55">
          <cell r="O55">
            <v>35662</v>
          </cell>
          <cell r="P55">
            <v>37248</v>
          </cell>
        </row>
        <row r="56">
          <cell r="O56">
            <v>161677</v>
          </cell>
          <cell r="P56">
            <v>220252</v>
          </cell>
        </row>
        <row r="57">
          <cell r="O57">
            <v>56181</v>
          </cell>
          <cell r="P57">
            <v>67045</v>
          </cell>
        </row>
      </sheetData>
      <sheetData sheetId="7">
        <row r="9">
          <cell r="I9">
            <v>168</v>
          </cell>
          <cell r="J9">
            <v>61216</v>
          </cell>
          <cell r="K9">
            <v>12736</v>
          </cell>
          <cell r="L9">
            <v>391734</v>
          </cell>
        </row>
        <row r="10">
          <cell r="I10">
            <v>122</v>
          </cell>
          <cell r="J10">
            <v>37056</v>
          </cell>
          <cell r="K10">
            <v>8084</v>
          </cell>
          <cell r="L10">
            <v>186060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60</v>
          </cell>
          <cell r="J12">
            <v>29476</v>
          </cell>
          <cell r="K12">
            <v>4114</v>
          </cell>
          <cell r="L12">
            <v>183347</v>
          </cell>
        </row>
        <row r="13">
          <cell r="I13">
            <v>21</v>
          </cell>
          <cell r="J13">
            <v>5245</v>
          </cell>
          <cell r="K13">
            <v>5498</v>
          </cell>
          <cell r="L13">
            <v>51186</v>
          </cell>
        </row>
        <row r="14">
          <cell r="I14">
            <v>67</v>
          </cell>
          <cell r="J14">
            <v>4649</v>
          </cell>
          <cell r="K14">
            <v>5259</v>
          </cell>
          <cell r="L14">
            <v>61220</v>
          </cell>
        </row>
        <row r="15">
          <cell r="I15">
            <v>34</v>
          </cell>
          <cell r="J15">
            <v>10043</v>
          </cell>
          <cell r="K15">
            <v>6005</v>
          </cell>
          <cell r="L15">
            <v>83844</v>
          </cell>
        </row>
        <row r="16">
          <cell r="I16">
            <v>51</v>
          </cell>
          <cell r="J16">
            <v>14384</v>
          </cell>
          <cell r="K16">
            <v>5102</v>
          </cell>
          <cell r="L16">
            <v>89100</v>
          </cell>
        </row>
        <row r="17">
          <cell r="I17">
            <v>37</v>
          </cell>
          <cell r="J17">
            <v>6416</v>
          </cell>
          <cell r="K17">
            <v>5109</v>
          </cell>
          <cell r="L17">
            <v>87553</v>
          </cell>
        </row>
        <row r="18">
          <cell r="I18">
            <v>208</v>
          </cell>
          <cell r="J18">
            <v>153626</v>
          </cell>
          <cell r="K18">
            <v>12742</v>
          </cell>
          <cell r="L18">
            <v>531065</v>
          </cell>
        </row>
        <row r="19">
          <cell r="I19">
            <v>119</v>
          </cell>
          <cell r="J19">
            <v>38807</v>
          </cell>
          <cell r="K19">
            <v>15666</v>
          </cell>
          <cell r="L19">
            <v>340037</v>
          </cell>
        </row>
        <row r="20">
          <cell r="I20">
            <v>15</v>
          </cell>
          <cell r="J20">
            <v>2878</v>
          </cell>
          <cell r="K20">
            <v>7478</v>
          </cell>
          <cell r="L20">
            <v>49980</v>
          </cell>
        </row>
        <row r="21">
          <cell r="I21">
            <v>44</v>
          </cell>
          <cell r="J21">
            <v>18614</v>
          </cell>
          <cell r="K21">
            <v>10216</v>
          </cell>
          <cell r="L21">
            <v>147968</v>
          </cell>
        </row>
        <row r="22">
          <cell r="I22">
            <v>10</v>
          </cell>
          <cell r="J22">
            <v>472</v>
          </cell>
          <cell r="K22">
            <v>11381</v>
          </cell>
          <cell r="L22">
            <v>84068</v>
          </cell>
        </row>
        <row r="23">
          <cell r="I23">
            <v>13</v>
          </cell>
          <cell r="J23">
            <v>3017</v>
          </cell>
          <cell r="K23">
            <v>9534</v>
          </cell>
          <cell r="L23">
            <v>58874</v>
          </cell>
        </row>
        <row r="24">
          <cell r="I24">
            <v>4</v>
          </cell>
          <cell r="J24">
            <v>728</v>
          </cell>
          <cell r="K24">
            <v>2082</v>
          </cell>
          <cell r="L24">
            <v>15701</v>
          </cell>
        </row>
        <row r="25">
          <cell r="I25">
            <v>4</v>
          </cell>
          <cell r="J25">
            <v>857</v>
          </cell>
          <cell r="K25">
            <v>3812</v>
          </cell>
          <cell r="L25">
            <v>31194</v>
          </cell>
        </row>
        <row r="26">
          <cell r="I26">
            <v>10</v>
          </cell>
          <cell r="J26">
            <v>3360</v>
          </cell>
          <cell r="K26">
            <v>3820</v>
          </cell>
          <cell r="L26">
            <v>50907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13</v>
          </cell>
          <cell r="J28">
            <v>2237</v>
          </cell>
          <cell r="K28">
            <v>5778</v>
          </cell>
          <cell r="L28">
            <v>36762</v>
          </cell>
        </row>
        <row r="29">
          <cell r="I29">
            <v>178</v>
          </cell>
          <cell r="J29">
            <v>31270</v>
          </cell>
          <cell r="K29">
            <v>15565</v>
          </cell>
          <cell r="L29">
            <v>327414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I31">
            <v>60</v>
          </cell>
          <cell r="J31">
            <v>7271</v>
          </cell>
          <cell r="K31">
            <v>9962</v>
          </cell>
          <cell r="L31">
            <v>165281</v>
          </cell>
        </row>
        <row r="32">
          <cell r="I32">
            <v>1954</v>
          </cell>
          <cell r="J32">
            <v>760573</v>
          </cell>
          <cell r="K32">
            <v>53771</v>
          </cell>
          <cell r="L32">
            <v>3168410</v>
          </cell>
        </row>
        <row r="33">
          <cell r="I33">
            <v>4</v>
          </cell>
          <cell r="J33">
            <v>1828</v>
          </cell>
          <cell r="K33">
            <v>1894</v>
          </cell>
          <cell r="L33">
            <v>45202</v>
          </cell>
        </row>
        <row r="34">
          <cell r="I34">
            <v>11</v>
          </cell>
          <cell r="J34">
            <v>3383</v>
          </cell>
          <cell r="K34">
            <v>4685</v>
          </cell>
          <cell r="L34">
            <v>61913</v>
          </cell>
        </row>
        <row r="35">
          <cell r="I35">
            <v>8</v>
          </cell>
          <cell r="J35">
            <v>1899</v>
          </cell>
          <cell r="K35">
            <v>6634</v>
          </cell>
          <cell r="L35">
            <v>57647</v>
          </cell>
        </row>
        <row r="36">
          <cell r="I36">
            <v>51</v>
          </cell>
          <cell r="J36">
            <v>3633</v>
          </cell>
          <cell r="K36">
            <v>11746</v>
          </cell>
          <cell r="L36">
            <v>113960</v>
          </cell>
        </row>
        <row r="37">
          <cell r="I37">
            <v>403</v>
          </cell>
          <cell r="J37">
            <v>157715</v>
          </cell>
          <cell r="K37">
            <v>18154</v>
          </cell>
          <cell r="L37">
            <v>856552</v>
          </cell>
        </row>
        <row r="38">
          <cell r="I38">
            <v>4</v>
          </cell>
          <cell r="J38">
            <v>975</v>
          </cell>
          <cell r="K38">
            <v>4035</v>
          </cell>
          <cell r="L38">
            <v>30605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I40">
            <v>120</v>
          </cell>
          <cell r="J40">
            <v>77825</v>
          </cell>
          <cell r="K40">
            <v>4790</v>
          </cell>
          <cell r="L40">
            <v>322644</v>
          </cell>
        </row>
        <row r="41">
          <cell r="I41">
            <v>311</v>
          </cell>
          <cell r="J41">
            <v>57106</v>
          </cell>
          <cell r="K41">
            <v>17359</v>
          </cell>
          <cell r="L41">
            <v>428682</v>
          </cell>
        </row>
        <row r="42">
          <cell r="I42">
            <v>65</v>
          </cell>
          <cell r="J42">
            <v>11497</v>
          </cell>
          <cell r="K42">
            <v>4999</v>
          </cell>
          <cell r="L42">
            <v>75535</v>
          </cell>
        </row>
        <row r="43">
          <cell r="I43">
            <v>60</v>
          </cell>
          <cell r="J43">
            <v>8190</v>
          </cell>
          <cell r="K43">
            <v>4356</v>
          </cell>
          <cell r="L43">
            <v>83483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71</v>
          </cell>
          <cell r="J45">
            <v>34505</v>
          </cell>
          <cell r="K45">
            <v>7833</v>
          </cell>
          <cell r="L45">
            <v>224235</v>
          </cell>
        </row>
        <row r="46">
          <cell r="I46">
            <v>3</v>
          </cell>
          <cell r="J46">
            <v>1670</v>
          </cell>
          <cell r="K46">
            <v>1582</v>
          </cell>
          <cell r="L46">
            <v>22169</v>
          </cell>
        </row>
        <row r="47">
          <cell r="I47">
            <v>1</v>
          </cell>
          <cell r="J47">
            <v>65</v>
          </cell>
          <cell r="K47">
            <v>3666</v>
          </cell>
          <cell r="L47">
            <v>20140</v>
          </cell>
        </row>
        <row r="48">
          <cell r="I48">
            <v>8</v>
          </cell>
          <cell r="J48">
            <v>6454</v>
          </cell>
          <cell r="K48">
            <v>6061</v>
          </cell>
          <cell r="L48">
            <v>72475</v>
          </cell>
        </row>
        <row r="49">
          <cell r="I49">
            <v>2</v>
          </cell>
          <cell r="J49">
            <v>65</v>
          </cell>
          <cell r="K49">
            <v>984</v>
          </cell>
          <cell r="L49">
            <v>4432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I51">
            <v>6</v>
          </cell>
          <cell r="J51">
            <v>146</v>
          </cell>
          <cell r="K51">
            <v>5845</v>
          </cell>
          <cell r="L51">
            <v>59820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I53">
            <v>39</v>
          </cell>
          <cell r="J53">
            <v>14391</v>
          </cell>
          <cell r="K53">
            <v>14257</v>
          </cell>
          <cell r="L53">
            <v>175946</v>
          </cell>
        </row>
        <row r="54">
          <cell r="I54">
            <v>15</v>
          </cell>
          <cell r="J54">
            <v>2216</v>
          </cell>
          <cell r="K54">
            <v>4199</v>
          </cell>
          <cell r="L54">
            <v>68711</v>
          </cell>
        </row>
        <row r="55">
          <cell r="I55">
            <v>24</v>
          </cell>
          <cell r="J55">
            <v>1586</v>
          </cell>
          <cell r="K55">
            <v>8148</v>
          </cell>
          <cell r="L55">
            <v>72900</v>
          </cell>
        </row>
        <row r="56">
          <cell r="I56">
            <v>378</v>
          </cell>
          <cell r="J56">
            <v>120024</v>
          </cell>
          <cell r="K56">
            <v>13939</v>
          </cell>
          <cell r="L56">
            <v>488047</v>
          </cell>
        </row>
      </sheetData>
      <sheetData sheetId="8">
        <row r="9">
          <cell r="O9">
            <v>4814</v>
          </cell>
          <cell r="P9">
            <v>10071</v>
          </cell>
          <cell r="Q9">
            <v>101279</v>
          </cell>
          <cell r="R9">
            <v>151106</v>
          </cell>
        </row>
        <row r="10">
          <cell r="O10">
            <v>2566</v>
          </cell>
          <cell r="P10">
            <v>7588</v>
          </cell>
          <cell r="Q10">
            <v>92405</v>
          </cell>
          <cell r="R10">
            <v>123043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O12">
            <v>502</v>
          </cell>
          <cell r="P12">
            <v>3308</v>
          </cell>
          <cell r="Q12">
            <v>47340</v>
          </cell>
          <cell r="R12">
            <v>72372</v>
          </cell>
        </row>
        <row r="13">
          <cell r="O13">
            <v>1291</v>
          </cell>
          <cell r="P13">
            <v>3504</v>
          </cell>
          <cell r="Q13">
            <v>78990</v>
          </cell>
          <cell r="R13">
            <v>68211</v>
          </cell>
        </row>
        <row r="14">
          <cell r="O14">
            <v>1388</v>
          </cell>
          <cell r="P14">
            <v>1468</v>
          </cell>
          <cell r="Q14">
            <v>74034</v>
          </cell>
          <cell r="R14">
            <v>110809</v>
          </cell>
        </row>
        <row r="15">
          <cell r="O15">
            <v>1356</v>
          </cell>
          <cell r="P15">
            <v>1089</v>
          </cell>
          <cell r="Q15">
            <v>54534</v>
          </cell>
          <cell r="R15">
            <v>47831</v>
          </cell>
        </row>
        <row r="16">
          <cell r="O16">
            <v>1731</v>
          </cell>
          <cell r="P16">
            <v>3689</v>
          </cell>
          <cell r="Q16">
            <v>42413</v>
          </cell>
          <cell r="R16">
            <v>47461</v>
          </cell>
        </row>
        <row r="17">
          <cell r="O17">
            <v>1234</v>
          </cell>
          <cell r="P17">
            <v>2415</v>
          </cell>
          <cell r="Q17">
            <v>51198</v>
          </cell>
          <cell r="R17">
            <v>72531</v>
          </cell>
        </row>
        <row r="18">
          <cell r="O18">
            <v>3430</v>
          </cell>
          <cell r="P18">
            <v>9847</v>
          </cell>
          <cell r="Q18">
            <v>150998</v>
          </cell>
          <cell r="R18">
            <v>159914</v>
          </cell>
        </row>
        <row r="19">
          <cell r="O19">
            <v>4103</v>
          </cell>
          <cell r="P19">
            <v>13532</v>
          </cell>
          <cell r="Q19">
            <v>71151</v>
          </cell>
          <cell r="R19">
            <v>112942</v>
          </cell>
        </row>
        <row r="20">
          <cell r="O20">
            <v>1603</v>
          </cell>
          <cell r="P20">
            <v>1779</v>
          </cell>
          <cell r="Q20">
            <v>121213</v>
          </cell>
          <cell r="R20">
            <v>147491</v>
          </cell>
        </row>
        <row r="21">
          <cell r="O21">
            <v>1629</v>
          </cell>
          <cell r="P21">
            <v>3492</v>
          </cell>
          <cell r="Q21">
            <v>120650</v>
          </cell>
          <cell r="R21">
            <v>121517</v>
          </cell>
        </row>
        <row r="22">
          <cell r="O22">
            <v>1467</v>
          </cell>
          <cell r="P22">
            <v>4847</v>
          </cell>
          <cell r="Q22">
            <v>105786</v>
          </cell>
          <cell r="R22">
            <v>177423</v>
          </cell>
        </row>
        <row r="23">
          <cell r="O23">
            <v>1267</v>
          </cell>
          <cell r="P23">
            <v>2596</v>
          </cell>
          <cell r="Q23">
            <v>94002</v>
          </cell>
          <cell r="R23">
            <v>70763</v>
          </cell>
        </row>
        <row r="24">
          <cell r="O24">
            <v>299</v>
          </cell>
          <cell r="P24">
            <v>402</v>
          </cell>
          <cell r="Q24">
            <v>32626</v>
          </cell>
          <cell r="R24">
            <v>45931</v>
          </cell>
        </row>
        <row r="25">
          <cell r="O25">
            <v>254</v>
          </cell>
          <cell r="P25">
            <v>709</v>
          </cell>
          <cell r="Q25">
            <v>25340</v>
          </cell>
          <cell r="R25">
            <v>27667</v>
          </cell>
        </row>
        <row r="26">
          <cell r="O26">
            <v>1678</v>
          </cell>
          <cell r="P26">
            <v>4168</v>
          </cell>
          <cell r="Q26">
            <v>43552</v>
          </cell>
          <cell r="R26">
            <v>39875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O28">
            <v>722</v>
          </cell>
          <cell r="P28">
            <v>1808</v>
          </cell>
          <cell r="Q28">
            <v>55463</v>
          </cell>
          <cell r="R28">
            <v>45229</v>
          </cell>
        </row>
        <row r="29">
          <cell r="O29">
            <v>4352</v>
          </cell>
          <cell r="P29">
            <v>8545</v>
          </cell>
          <cell r="Q29">
            <v>141415</v>
          </cell>
          <cell r="R29">
            <v>278699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O31">
            <v>3682</v>
          </cell>
          <cell r="P31">
            <v>5816</v>
          </cell>
          <cell r="Q31">
            <v>148867</v>
          </cell>
          <cell r="R31">
            <v>244357</v>
          </cell>
        </row>
        <row r="32">
          <cell r="O32">
            <v>24033</v>
          </cell>
          <cell r="P32">
            <v>91882</v>
          </cell>
          <cell r="Q32">
            <v>256349</v>
          </cell>
          <cell r="R32">
            <v>350012</v>
          </cell>
        </row>
        <row r="33">
          <cell r="O33">
            <v>794</v>
          </cell>
          <cell r="P33">
            <v>443</v>
          </cell>
          <cell r="Q33">
            <v>16070</v>
          </cell>
          <cell r="R33">
            <v>32921</v>
          </cell>
        </row>
        <row r="34">
          <cell r="O34">
            <v>895</v>
          </cell>
          <cell r="P34">
            <v>1396</v>
          </cell>
          <cell r="Q34">
            <v>61632</v>
          </cell>
          <cell r="R34">
            <v>46289</v>
          </cell>
        </row>
        <row r="35">
          <cell r="O35">
            <v>1134</v>
          </cell>
          <cell r="P35">
            <v>1635</v>
          </cell>
          <cell r="Q35">
            <v>132533</v>
          </cell>
          <cell r="R35">
            <v>116140</v>
          </cell>
        </row>
        <row r="36">
          <cell r="O36">
            <v>1731</v>
          </cell>
          <cell r="P36">
            <v>3756</v>
          </cell>
          <cell r="Q36">
            <v>163286</v>
          </cell>
          <cell r="R36">
            <v>219216</v>
          </cell>
        </row>
        <row r="37">
          <cell r="O37">
            <v>13273</v>
          </cell>
          <cell r="P37">
            <v>30913</v>
          </cell>
          <cell r="Q37">
            <v>56569</v>
          </cell>
          <cell r="R37">
            <v>109375</v>
          </cell>
        </row>
        <row r="38">
          <cell r="O38">
            <v>313</v>
          </cell>
          <cell r="P38">
            <v>699</v>
          </cell>
          <cell r="Q38">
            <v>45411</v>
          </cell>
          <cell r="R38">
            <v>41804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O40">
            <v>1242</v>
          </cell>
          <cell r="P40">
            <v>4793</v>
          </cell>
          <cell r="Q40">
            <v>58483</v>
          </cell>
          <cell r="R40">
            <v>82045</v>
          </cell>
        </row>
        <row r="41">
          <cell r="O41">
            <v>4702</v>
          </cell>
          <cell r="P41">
            <v>14498</v>
          </cell>
          <cell r="Q41">
            <v>109220</v>
          </cell>
          <cell r="R41">
            <v>183194</v>
          </cell>
        </row>
        <row r="42">
          <cell r="O42">
            <v>1091</v>
          </cell>
          <cell r="P42">
            <v>3140</v>
          </cell>
          <cell r="Q42">
            <v>97877</v>
          </cell>
          <cell r="R42">
            <v>95523</v>
          </cell>
        </row>
        <row r="43">
          <cell r="O43">
            <v>1110</v>
          </cell>
          <cell r="P43">
            <v>2387</v>
          </cell>
          <cell r="Q43">
            <v>46993</v>
          </cell>
          <cell r="R43">
            <v>49417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O45">
            <v>2842</v>
          </cell>
          <cell r="P45">
            <v>4199</v>
          </cell>
          <cell r="Q45">
            <v>49312</v>
          </cell>
          <cell r="R45">
            <v>74610</v>
          </cell>
        </row>
        <row r="46">
          <cell r="O46">
            <v>300</v>
          </cell>
          <cell r="P46">
            <v>4117</v>
          </cell>
          <cell r="Q46">
            <v>18513</v>
          </cell>
          <cell r="R46">
            <v>23279</v>
          </cell>
        </row>
        <row r="47">
          <cell r="O47">
            <v>437</v>
          </cell>
          <cell r="P47">
            <v>825</v>
          </cell>
          <cell r="Q47">
            <v>57830</v>
          </cell>
          <cell r="R47">
            <v>49463</v>
          </cell>
        </row>
        <row r="48">
          <cell r="O48">
            <v>1312</v>
          </cell>
          <cell r="P48">
            <v>2485</v>
          </cell>
          <cell r="Q48">
            <v>36191</v>
          </cell>
          <cell r="R48">
            <v>26029</v>
          </cell>
        </row>
        <row r="49">
          <cell r="O49">
            <v>588</v>
          </cell>
          <cell r="P49">
            <v>523</v>
          </cell>
          <cell r="Q49">
            <v>22796</v>
          </cell>
          <cell r="R49">
            <v>13504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O51">
            <v>946</v>
          </cell>
          <cell r="P51">
            <v>1467</v>
          </cell>
          <cell r="Q51">
            <v>89549</v>
          </cell>
          <cell r="R51">
            <v>83341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O53">
            <v>2631</v>
          </cell>
          <cell r="P53">
            <v>8105</v>
          </cell>
          <cell r="Q53">
            <v>195363</v>
          </cell>
          <cell r="R53">
            <v>274993</v>
          </cell>
        </row>
        <row r="54">
          <cell r="O54">
            <v>894</v>
          </cell>
          <cell r="P54">
            <v>1853</v>
          </cell>
          <cell r="Q54">
            <v>28857</v>
          </cell>
          <cell r="R54">
            <v>26404</v>
          </cell>
        </row>
        <row r="55">
          <cell r="O55">
            <v>916</v>
          </cell>
          <cell r="P55">
            <v>1850</v>
          </cell>
          <cell r="Q55">
            <v>123444</v>
          </cell>
          <cell r="R55">
            <v>165149</v>
          </cell>
        </row>
        <row r="56">
          <cell r="O56">
            <v>4164</v>
          </cell>
          <cell r="P56">
            <v>10576</v>
          </cell>
          <cell r="Q56">
            <v>45562</v>
          </cell>
          <cell r="R56">
            <v>71148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PDisbursement"/>
    </sheetNames>
    <sheetDataSet>
      <sheetData sheetId="0">
        <row r="9">
          <cell r="B9" t="str">
            <v>STATE BANK OF INDIA</v>
          </cell>
          <cell r="C9">
            <v>204207</v>
          </cell>
          <cell r="D9">
            <v>469404.3</v>
          </cell>
          <cell r="E9">
            <v>11509</v>
          </cell>
          <cell r="F9">
            <v>51157.91</v>
          </cell>
          <cell r="G9">
            <v>569</v>
          </cell>
          <cell r="H9">
            <v>1550.91</v>
          </cell>
          <cell r="I9">
            <v>28</v>
          </cell>
          <cell r="J9">
            <v>2024.13</v>
          </cell>
          <cell r="K9">
            <v>3427</v>
          </cell>
          <cell r="L9">
            <v>108317.15</v>
          </cell>
          <cell r="M9">
            <v>0</v>
          </cell>
          <cell r="N9">
            <v>0</v>
          </cell>
          <cell r="O9">
            <v>219171</v>
          </cell>
          <cell r="P9">
            <v>630903.5</v>
          </cell>
          <cell r="Q9">
            <v>126710</v>
          </cell>
          <cell r="R9">
            <v>250636.35</v>
          </cell>
          <cell r="S9">
            <v>36544</v>
          </cell>
          <cell r="T9">
            <v>627324.89</v>
          </cell>
          <cell r="U9">
            <v>3307</v>
          </cell>
          <cell r="V9">
            <v>356114.41</v>
          </cell>
          <cell r="W9">
            <v>491</v>
          </cell>
          <cell r="X9">
            <v>283006.78999999998</v>
          </cell>
          <cell r="Y9">
            <v>5</v>
          </cell>
          <cell r="Z9">
            <v>0.14000000000000001</v>
          </cell>
          <cell r="AA9">
            <v>0</v>
          </cell>
          <cell r="AB9">
            <v>0</v>
          </cell>
          <cell r="AC9">
            <v>40347</v>
          </cell>
          <cell r="AD9">
            <v>1266446.23</v>
          </cell>
          <cell r="AE9">
            <v>4</v>
          </cell>
          <cell r="AF9">
            <v>1096.78</v>
          </cell>
          <cell r="AG9">
            <v>2254</v>
          </cell>
          <cell r="AH9">
            <v>3722.04</v>
          </cell>
          <cell r="AI9">
            <v>6516</v>
          </cell>
          <cell r="AJ9">
            <v>48225.7</v>
          </cell>
          <cell r="AK9">
            <v>12</v>
          </cell>
          <cell r="AL9">
            <v>585.25</v>
          </cell>
          <cell r="AM9">
            <v>7556</v>
          </cell>
          <cell r="AN9">
            <v>23394.26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16342</v>
          </cell>
          <cell r="AT9">
            <v>77024.039999999994</v>
          </cell>
          <cell r="AU9">
            <v>275860</v>
          </cell>
          <cell r="AV9">
            <v>1974373.76</v>
          </cell>
          <cell r="AW9">
            <v>157839</v>
          </cell>
          <cell r="AX9">
            <v>377670.97</v>
          </cell>
        </row>
        <row r="10">
          <cell r="B10" t="str">
            <v>BANK OF BARODA</v>
          </cell>
          <cell r="C10">
            <v>187655</v>
          </cell>
          <cell r="D10">
            <v>503571.52</v>
          </cell>
          <cell r="E10">
            <v>67900</v>
          </cell>
          <cell r="F10">
            <v>109303.18</v>
          </cell>
          <cell r="G10">
            <v>57675</v>
          </cell>
          <cell r="H10">
            <v>84458.09</v>
          </cell>
          <cell r="I10">
            <v>639</v>
          </cell>
          <cell r="J10">
            <v>2660.79</v>
          </cell>
          <cell r="K10">
            <v>2717</v>
          </cell>
          <cell r="L10">
            <v>74851.25</v>
          </cell>
          <cell r="M10">
            <v>3</v>
          </cell>
          <cell r="N10">
            <v>52.05</v>
          </cell>
          <cell r="O10">
            <v>258911</v>
          </cell>
          <cell r="P10">
            <v>690386.73</v>
          </cell>
          <cell r="Q10">
            <v>223613</v>
          </cell>
          <cell r="R10">
            <v>498682.61</v>
          </cell>
          <cell r="S10">
            <v>45961</v>
          </cell>
          <cell r="T10">
            <v>517504.5</v>
          </cell>
          <cell r="U10">
            <v>960</v>
          </cell>
          <cell r="V10">
            <v>203235.07</v>
          </cell>
          <cell r="W10">
            <v>144</v>
          </cell>
          <cell r="X10">
            <v>92467.88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47065</v>
          </cell>
          <cell r="AD10">
            <v>813207.45</v>
          </cell>
          <cell r="AE10">
            <v>1</v>
          </cell>
          <cell r="AF10">
            <v>1598.3</v>
          </cell>
          <cell r="AG10">
            <v>886</v>
          </cell>
          <cell r="AH10">
            <v>1837.71</v>
          </cell>
          <cell r="AI10">
            <v>270</v>
          </cell>
          <cell r="AJ10">
            <v>851.94</v>
          </cell>
          <cell r="AK10">
            <v>1</v>
          </cell>
          <cell r="AL10">
            <v>1.77</v>
          </cell>
          <cell r="AM10">
            <v>15</v>
          </cell>
          <cell r="AN10">
            <v>1180.4000000000001</v>
          </cell>
          <cell r="AO10">
            <v>2062</v>
          </cell>
          <cell r="AP10">
            <v>3472.35</v>
          </cell>
          <cell r="AQ10">
            <v>0</v>
          </cell>
          <cell r="AR10">
            <v>0</v>
          </cell>
          <cell r="AS10">
            <v>3235</v>
          </cell>
          <cell r="AT10">
            <v>8942.48</v>
          </cell>
          <cell r="AU10">
            <v>309211</v>
          </cell>
          <cell r="AV10">
            <v>1512536.66</v>
          </cell>
          <cell r="AW10">
            <v>242039</v>
          </cell>
          <cell r="AX10">
            <v>578069.67000000004</v>
          </cell>
        </row>
        <row r="11">
          <cell r="B11" t="str">
            <v>BANK OF INDIA</v>
          </cell>
          <cell r="C11">
            <v>15782</v>
          </cell>
          <cell r="D11">
            <v>45262.58</v>
          </cell>
          <cell r="E11">
            <v>18549</v>
          </cell>
          <cell r="F11">
            <v>37202.92</v>
          </cell>
          <cell r="G11">
            <v>13745</v>
          </cell>
          <cell r="H11">
            <v>16262.1</v>
          </cell>
          <cell r="I11">
            <v>2</v>
          </cell>
          <cell r="J11">
            <v>5.41</v>
          </cell>
          <cell r="K11">
            <v>1759</v>
          </cell>
          <cell r="L11">
            <v>9757.27</v>
          </cell>
          <cell r="M11">
            <v>0</v>
          </cell>
          <cell r="N11">
            <v>0</v>
          </cell>
          <cell r="O11">
            <v>36092</v>
          </cell>
          <cell r="P11">
            <v>92228.18</v>
          </cell>
          <cell r="Q11">
            <v>30018</v>
          </cell>
          <cell r="R11">
            <v>61317.14</v>
          </cell>
          <cell r="S11">
            <v>6385</v>
          </cell>
          <cell r="T11">
            <v>57343.53</v>
          </cell>
          <cell r="U11">
            <v>241</v>
          </cell>
          <cell r="V11">
            <v>30946.49</v>
          </cell>
          <cell r="W11">
            <v>144</v>
          </cell>
          <cell r="X11">
            <v>10381.469999999999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6770</v>
          </cell>
          <cell r="AD11">
            <v>98671.49</v>
          </cell>
          <cell r="AE11">
            <v>0</v>
          </cell>
          <cell r="AF11">
            <v>0</v>
          </cell>
          <cell r="AG11">
            <v>124</v>
          </cell>
          <cell r="AH11">
            <v>163.37</v>
          </cell>
          <cell r="AI11">
            <v>620</v>
          </cell>
          <cell r="AJ11">
            <v>5439.54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4</v>
          </cell>
          <cell r="AP11">
            <v>59.63</v>
          </cell>
          <cell r="AQ11">
            <v>0</v>
          </cell>
          <cell r="AR11">
            <v>0</v>
          </cell>
          <cell r="AS11">
            <v>748</v>
          </cell>
          <cell r="AT11">
            <v>5662.53</v>
          </cell>
          <cell r="AU11">
            <v>43610</v>
          </cell>
          <cell r="AV11">
            <v>196562.19</v>
          </cell>
          <cell r="AW11">
            <v>31744</v>
          </cell>
          <cell r="AX11">
            <v>68541.84</v>
          </cell>
        </row>
        <row r="12">
          <cell r="B12" t="str">
            <v>BANK OF MAHARASHTRA</v>
          </cell>
          <cell r="C12">
            <v>770</v>
          </cell>
          <cell r="D12">
            <v>1863.8</v>
          </cell>
          <cell r="E12">
            <v>389</v>
          </cell>
          <cell r="F12">
            <v>1442.27</v>
          </cell>
          <cell r="G12">
            <v>18</v>
          </cell>
          <cell r="H12">
            <v>100.37</v>
          </cell>
          <cell r="I12">
            <v>9</v>
          </cell>
          <cell r="J12">
            <v>42.32</v>
          </cell>
          <cell r="K12">
            <v>185</v>
          </cell>
          <cell r="L12">
            <v>1530.22</v>
          </cell>
          <cell r="M12">
            <v>18</v>
          </cell>
          <cell r="N12">
            <v>100.37</v>
          </cell>
          <cell r="O12">
            <v>1353</v>
          </cell>
          <cell r="P12">
            <v>4878.6000000000004</v>
          </cell>
          <cell r="Q12">
            <v>1032</v>
          </cell>
          <cell r="R12">
            <v>2519.48</v>
          </cell>
          <cell r="S12">
            <v>259</v>
          </cell>
          <cell r="T12">
            <v>4807.1499999999996</v>
          </cell>
          <cell r="U12">
            <v>27</v>
          </cell>
          <cell r="V12">
            <v>1939.83</v>
          </cell>
          <cell r="W12">
            <v>1</v>
          </cell>
          <cell r="X12">
            <v>650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287</v>
          </cell>
          <cell r="AD12">
            <v>7396.99</v>
          </cell>
          <cell r="AE12">
            <v>0</v>
          </cell>
          <cell r="AF12">
            <v>0</v>
          </cell>
          <cell r="AG12">
            <v>61</v>
          </cell>
          <cell r="AH12">
            <v>113.43</v>
          </cell>
          <cell r="AI12">
            <v>84</v>
          </cell>
          <cell r="AJ12">
            <v>591.77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223</v>
          </cell>
          <cell r="AP12">
            <v>208.38</v>
          </cell>
          <cell r="AQ12">
            <v>0</v>
          </cell>
          <cell r="AR12">
            <v>0</v>
          </cell>
          <cell r="AS12">
            <v>368</v>
          </cell>
          <cell r="AT12">
            <v>913.58</v>
          </cell>
          <cell r="AU12">
            <v>2008</v>
          </cell>
          <cell r="AV12">
            <v>13189.17</v>
          </cell>
          <cell r="AW12">
            <v>1122</v>
          </cell>
          <cell r="AX12">
            <v>2875.8</v>
          </cell>
        </row>
        <row r="13">
          <cell r="B13" t="str">
            <v>CANARA BANK</v>
          </cell>
          <cell r="C13">
            <v>21300</v>
          </cell>
          <cell r="D13">
            <v>71013.33</v>
          </cell>
          <cell r="E13">
            <v>442</v>
          </cell>
          <cell r="F13">
            <v>1801.4</v>
          </cell>
          <cell r="G13">
            <v>1029</v>
          </cell>
          <cell r="H13">
            <v>1785.85</v>
          </cell>
          <cell r="I13">
            <v>18</v>
          </cell>
          <cell r="J13">
            <v>250.64</v>
          </cell>
          <cell r="K13">
            <v>398</v>
          </cell>
          <cell r="L13">
            <v>3712.07</v>
          </cell>
          <cell r="M13">
            <v>0</v>
          </cell>
          <cell r="N13">
            <v>0</v>
          </cell>
          <cell r="O13">
            <v>22158</v>
          </cell>
          <cell r="P13">
            <v>76777.429999999993</v>
          </cell>
          <cell r="Q13">
            <v>18355</v>
          </cell>
          <cell r="R13">
            <v>51663.74</v>
          </cell>
          <cell r="S13">
            <v>2975</v>
          </cell>
          <cell r="T13">
            <v>49808.92</v>
          </cell>
          <cell r="U13">
            <v>146</v>
          </cell>
          <cell r="V13">
            <v>35143.06</v>
          </cell>
          <cell r="W13">
            <v>13</v>
          </cell>
          <cell r="X13">
            <v>15089.51</v>
          </cell>
          <cell r="Y13">
            <v>8</v>
          </cell>
          <cell r="Z13">
            <v>23.54</v>
          </cell>
          <cell r="AA13">
            <v>0</v>
          </cell>
          <cell r="AB13">
            <v>0</v>
          </cell>
          <cell r="AC13">
            <v>3142</v>
          </cell>
          <cell r="AD13">
            <v>100065.02</v>
          </cell>
          <cell r="AE13">
            <v>0</v>
          </cell>
          <cell r="AF13">
            <v>0</v>
          </cell>
          <cell r="AG13">
            <v>356</v>
          </cell>
          <cell r="AH13">
            <v>473.23</v>
          </cell>
          <cell r="AI13">
            <v>435</v>
          </cell>
          <cell r="AJ13">
            <v>2730.21</v>
          </cell>
          <cell r="AK13">
            <v>0</v>
          </cell>
          <cell r="AL13">
            <v>0</v>
          </cell>
          <cell r="AM13">
            <v>390</v>
          </cell>
          <cell r="AN13">
            <v>577.30999999999995</v>
          </cell>
          <cell r="AO13">
            <v>1</v>
          </cell>
          <cell r="AP13">
            <v>0.5</v>
          </cell>
          <cell r="AQ13">
            <v>0</v>
          </cell>
          <cell r="AR13">
            <v>0</v>
          </cell>
          <cell r="AS13">
            <v>1182</v>
          </cell>
          <cell r="AT13">
            <v>3781.25</v>
          </cell>
          <cell r="AU13">
            <v>26482</v>
          </cell>
          <cell r="AV13">
            <v>180623.7</v>
          </cell>
          <cell r="AW13">
            <v>17752</v>
          </cell>
          <cell r="AX13">
            <v>52590.47</v>
          </cell>
        </row>
        <row r="14">
          <cell r="B14" t="str">
            <v>CENTRAL BANK OF INDIA</v>
          </cell>
          <cell r="C14">
            <v>27509</v>
          </cell>
          <cell r="D14">
            <v>57104.37</v>
          </cell>
          <cell r="E14">
            <v>30628</v>
          </cell>
          <cell r="F14">
            <v>63961.65</v>
          </cell>
          <cell r="G14">
            <v>655</v>
          </cell>
          <cell r="H14">
            <v>1442.99</v>
          </cell>
          <cell r="I14">
            <v>9</v>
          </cell>
          <cell r="J14">
            <v>589.85</v>
          </cell>
          <cell r="K14">
            <v>89</v>
          </cell>
          <cell r="L14">
            <v>4275.92</v>
          </cell>
          <cell r="M14">
            <v>0</v>
          </cell>
          <cell r="N14">
            <v>0</v>
          </cell>
          <cell r="O14">
            <v>58235</v>
          </cell>
          <cell r="P14">
            <v>125931.79</v>
          </cell>
          <cell r="Q14">
            <v>5324</v>
          </cell>
          <cell r="R14">
            <v>9153.18</v>
          </cell>
          <cell r="S14">
            <v>6742</v>
          </cell>
          <cell r="T14">
            <v>76427.899999999994</v>
          </cell>
          <cell r="U14">
            <v>384</v>
          </cell>
          <cell r="V14">
            <v>38682.089999999997</v>
          </cell>
          <cell r="W14">
            <v>17</v>
          </cell>
          <cell r="X14">
            <v>7721.5</v>
          </cell>
          <cell r="Y14">
            <v>34</v>
          </cell>
          <cell r="Z14">
            <v>4514.38</v>
          </cell>
          <cell r="AA14">
            <v>0</v>
          </cell>
          <cell r="AB14">
            <v>0</v>
          </cell>
          <cell r="AC14">
            <v>7177</v>
          </cell>
          <cell r="AD14">
            <v>127345.86</v>
          </cell>
          <cell r="AE14">
            <v>0</v>
          </cell>
          <cell r="AF14">
            <v>0</v>
          </cell>
          <cell r="AG14">
            <v>197</v>
          </cell>
          <cell r="AH14">
            <v>459.42</v>
          </cell>
          <cell r="AI14">
            <v>568</v>
          </cell>
          <cell r="AJ14">
            <v>3772.72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765</v>
          </cell>
          <cell r="AT14">
            <v>4232.1400000000003</v>
          </cell>
          <cell r="AU14">
            <v>66177</v>
          </cell>
          <cell r="AV14">
            <v>257509.8</v>
          </cell>
          <cell r="AW14">
            <v>28125</v>
          </cell>
          <cell r="AX14">
            <v>72200.600000000006</v>
          </cell>
        </row>
        <row r="15">
          <cell r="B15" t="str">
            <v>INDIAN BANK</v>
          </cell>
          <cell r="C15">
            <v>2204</v>
          </cell>
          <cell r="D15">
            <v>6715.02</v>
          </cell>
          <cell r="E15">
            <v>53</v>
          </cell>
          <cell r="F15">
            <v>2738.99</v>
          </cell>
          <cell r="G15">
            <v>252</v>
          </cell>
          <cell r="H15">
            <v>533.1</v>
          </cell>
          <cell r="I15">
            <v>22</v>
          </cell>
          <cell r="J15">
            <v>70.06</v>
          </cell>
          <cell r="K15">
            <v>4</v>
          </cell>
          <cell r="L15">
            <v>660</v>
          </cell>
          <cell r="M15">
            <v>0</v>
          </cell>
          <cell r="N15">
            <v>0</v>
          </cell>
          <cell r="O15">
            <v>2283</v>
          </cell>
          <cell r="P15">
            <v>10184.07</v>
          </cell>
          <cell r="Q15">
            <v>1741</v>
          </cell>
          <cell r="R15">
            <v>3456.77</v>
          </cell>
          <cell r="S15">
            <v>175</v>
          </cell>
          <cell r="T15">
            <v>4257.95</v>
          </cell>
          <cell r="U15">
            <v>16</v>
          </cell>
          <cell r="V15">
            <v>2008.28</v>
          </cell>
          <cell r="W15">
            <v>14</v>
          </cell>
          <cell r="X15">
            <v>8974.5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205</v>
          </cell>
          <cell r="AD15">
            <v>15240.73</v>
          </cell>
          <cell r="AE15">
            <v>0</v>
          </cell>
          <cell r="AF15">
            <v>0</v>
          </cell>
          <cell r="AG15">
            <v>32</v>
          </cell>
          <cell r="AH15">
            <v>60.02</v>
          </cell>
          <cell r="AI15">
            <v>121</v>
          </cell>
          <cell r="AJ15">
            <v>1254.24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153</v>
          </cell>
          <cell r="AT15">
            <v>1314.26</v>
          </cell>
          <cell r="AU15">
            <v>2641</v>
          </cell>
          <cell r="AV15">
            <v>26739.05</v>
          </cell>
          <cell r="AW15">
            <v>1892</v>
          </cell>
          <cell r="AX15">
            <v>4120.5200000000004</v>
          </cell>
        </row>
        <row r="16">
          <cell r="B16" t="str">
            <v>INDIAN OVERSEAS BANK</v>
          </cell>
          <cell r="C16">
            <v>2139</v>
          </cell>
          <cell r="D16">
            <v>4236.09</v>
          </cell>
          <cell r="E16">
            <v>1156</v>
          </cell>
          <cell r="F16">
            <v>4262.3900000000003</v>
          </cell>
          <cell r="G16">
            <v>775</v>
          </cell>
          <cell r="H16">
            <v>2773.88</v>
          </cell>
          <cell r="I16">
            <v>12</v>
          </cell>
          <cell r="J16">
            <v>69.900000000000006</v>
          </cell>
          <cell r="K16">
            <v>42</v>
          </cell>
          <cell r="L16">
            <v>730.46</v>
          </cell>
          <cell r="M16">
            <v>12</v>
          </cell>
          <cell r="N16">
            <v>59.5</v>
          </cell>
          <cell r="O16">
            <v>3349</v>
          </cell>
          <cell r="P16">
            <v>9298.85</v>
          </cell>
          <cell r="Q16">
            <v>911</v>
          </cell>
          <cell r="R16">
            <v>3105.48</v>
          </cell>
          <cell r="S16">
            <v>629</v>
          </cell>
          <cell r="T16">
            <v>4760.8</v>
          </cell>
          <cell r="U16">
            <v>7</v>
          </cell>
          <cell r="V16">
            <v>311.8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636</v>
          </cell>
          <cell r="AD16">
            <v>5072.6000000000004</v>
          </cell>
          <cell r="AE16">
            <v>9</v>
          </cell>
          <cell r="AF16">
            <v>0</v>
          </cell>
          <cell r="AG16">
            <v>32</v>
          </cell>
          <cell r="AH16">
            <v>33.979999999999997</v>
          </cell>
          <cell r="AI16">
            <v>92</v>
          </cell>
          <cell r="AJ16">
            <v>659.94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20</v>
          </cell>
          <cell r="AP16">
            <v>10.93</v>
          </cell>
          <cell r="AQ16">
            <v>20</v>
          </cell>
          <cell r="AR16">
            <v>10.93</v>
          </cell>
          <cell r="AS16">
            <v>153</v>
          </cell>
          <cell r="AT16">
            <v>704.85</v>
          </cell>
          <cell r="AU16">
            <v>4138</v>
          </cell>
          <cell r="AV16">
            <v>15076.29</v>
          </cell>
          <cell r="AW16">
            <v>1054</v>
          </cell>
          <cell r="AX16">
            <v>3275.86</v>
          </cell>
        </row>
        <row r="17">
          <cell r="B17" t="str">
            <v>PUNJAB AND SIND BANK</v>
          </cell>
          <cell r="C17">
            <v>329</v>
          </cell>
          <cell r="D17">
            <v>1001.08</v>
          </cell>
          <cell r="E17">
            <v>237</v>
          </cell>
          <cell r="F17">
            <v>966.09</v>
          </cell>
          <cell r="G17">
            <v>71</v>
          </cell>
          <cell r="H17">
            <v>276.86</v>
          </cell>
          <cell r="I17">
            <v>0</v>
          </cell>
          <cell r="J17">
            <v>0</v>
          </cell>
          <cell r="K17">
            <v>17</v>
          </cell>
          <cell r="L17">
            <v>113.48</v>
          </cell>
          <cell r="M17">
            <v>0</v>
          </cell>
          <cell r="N17">
            <v>0</v>
          </cell>
          <cell r="O17">
            <v>583</v>
          </cell>
          <cell r="P17">
            <v>2080.65</v>
          </cell>
          <cell r="Q17">
            <v>284</v>
          </cell>
          <cell r="R17">
            <v>800.94</v>
          </cell>
          <cell r="S17">
            <v>44</v>
          </cell>
          <cell r="T17">
            <v>591.13</v>
          </cell>
          <cell r="U17">
            <v>8</v>
          </cell>
          <cell r="V17">
            <v>107.48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52</v>
          </cell>
          <cell r="AD17">
            <v>698.61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10</v>
          </cell>
          <cell r="AJ17">
            <v>84.73</v>
          </cell>
          <cell r="AK17">
            <v>0</v>
          </cell>
          <cell r="AL17">
            <v>0</v>
          </cell>
          <cell r="AM17">
            <v>62</v>
          </cell>
          <cell r="AN17">
            <v>115.24</v>
          </cell>
          <cell r="AO17">
            <v>1</v>
          </cell>
          <cell r="AP17">
            <v>11.42</v>
          </cell>
          <cell r="AQ17">
            <v>0</v>
          </cell>
          <cell r="AR17">
            <v>0</v>
          </cell>
          <cell r="AS17">
            <v>73</v>
          </cell>
          <cell r="AT17">
            <v>211.39</v>
          </cell>
          <cell r="AU17">
            <v>708</v>
          </cell>
          <cell r="AV17">
            <v>2990.65</v>
          </cell>
          <cell r="AW17">
            <v>527</v>
          </cell>
          <cell r="AX17">
            <v>1721.57</v>
          </cell>
        </row>
        <row r="18">
          <cell r="B18" t="str">
            <v>PUNJAB NATIONAL BANK</v>
          </cell>
          <cell r="C18">
            <v>150924</v>
          </cell>
          <cell r="D18">
            <v>457359.13</v>
          </cell>
          <cell r="E18">
            <v>8498</v>
          </cell>
          <cell r="F18">
            <v>12410.69</v>
          </cell>
          <cell r="G18">
            <v>7998</v>
          </cell>
          <cell r="H18">
            <v>10881.95</v>
          </cell>
          <cell r="I18">
            <v>490</v>
          </cell>
          <cell r="J18">
            <v>7431.56</v>
          </cell>
          <cell r="K18">
            <v>353</v>
          </cell>
          <cell r="L18">
            <v>19499.009999999998</v>
          </cell>
          <cell r="M18">
            <v>0</v>
          </cell>
          <cell r="N18">
            <v>0</v>
          </cell>
          <cell r="O18">
            <v>160265</v>
          </cell>
          <cell r="P18">
            <v>496700.39</v>
          </cell>
          <cell r="Q18">
            <v>126610</v>
          </cell>
          <cell r="R18">
            <v>330416.45</v>
          </cell>
          <cell r="S18">
            <v>9218</v>
          </cell>
          <cell r="T18">
            <v>156589.69</v>
          </cell>
          <cell r="U18">
            <v>950</v>
          </cell>
          <cell r="V18">
            <v>109757.13</v>
          </cell>
          <cell r="W18">
            <v>139</v>
          </cell>
          <cell r="X18">
            <v>55956.2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10307</v>
          </cell>
          <cell r="AD18">
            <v>322303.02</v>
          </cell>
          <cell r="AE18">
            <v>1</v>
          </cell>
          <cell r="AF18">
            <v>59.35</v>
          </cell>
          <cell r="AG18">
            <v>633</v>
          </cell>
          <cell r="AH18">
            <v>1012.94</v>
          </cell>
          <cell r="AI18">
            <v>1734</v>
          </cell>
          <cell r="AJ18">
            <v>16679.8</v>
          </cell>
          <cell r="AK18">
            <v>0</v>
          </cell>
          <cell r="AL18">
            <v>0</v>
          </cell>
          <cell r="AM18">
            <v>2268</v>
          </cell>
          <cell r="AN18">
            <v>5361.4</v>
          </cell>
          <cell r="AO18">
            <v>1</v>
          </cell>
          <cell r="AP18">
            <v>1.35</v>
          </cell>
          <cell r="AQ18">
            <v>0</v>
          </cell>
          <cell r="AR18">
            <v>0</v>
          </cell>
          <cell r="AS18">
            <v>4637</v>
          </cell>
          <cell r="AT18">
            <v>23114.84</v>
          </cell>
          <cell r="AU18">
            <v>175209</v>
          </cell>
          <cell r="AV18">
            <v>842118.25</v>
          </cell>
          <cell r="AW18">
            <v>151995</v>
          </cell>
          <cell r="AX18">
            <v>449991.65</v>
          </cell>
        </row>
        <row r="19">
          <cell r="B19" t="str">
            <v>UCO BANK</v>
          </cell>
          <cell r="C19">
            <v>9597</v>
          </cell>
          <cell r="D19">
            <v>38591.26</v>
          </cell>
          <cell r="E19">
            <v>2237</v>
          </cell>
          <cell r="F19">
            <v>7660.32</v>
          </cell>
          <cell r="G19">
            <v>0</v>
          </cell>
          <cell r="H19">
            <v>0</v>
          </cell>
          <cell r="I19">
            <v>41</v>
          </cell>
          <cell r="J19">
            <v>1317.8</v>
          </cell>
          <cell r="K19">
            <v>41</v>
          </cell>
          <cell r="L19">
            <v>1845.38</v>
          </cell>
          <cell r="M19">
            <v>0</v>
          </cell>
          <cell r="N19">
            <v>0</v>
          </cell>
          <cell r="O19">
            <v>11916</v>
          </cell>
          <cell r="P19">
            <v>49414.76</v>
          </cell>
          <cell r="Q19">
            <v>809</v>
          </cell>
          <cell r="R19">
            <v>1739.62</v>
          </cell>
          <cell r="S19">
            <v>3205</v>
          </cell>
          <cell r="T19">
            <v>37178.160000000003</v>
          </cell>
          <cell r="U19">
            <v>242</v>
          </cell>
          <cell r="V19">
            <v>27717.43</v>
          </cell>
          <cell r="W19">
            <v>1</v>
          </cell>
          <cell r="X19">
            <v>670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3448</v>
          </cell>
          <cell r="AD19">
            <v>65565.59</v>
          </cell>
          <cell r="AE19">
            <v>0</v>
          </cell>
          <cell r="AF19">
            <v>0</v>
          </cell>
          <cell r="AG19">
            <v>102</v>
          </cell>
          <cell r="AH19">
            <v>98.25</v>
          </cell>
          <cell r="AI19">
            <v>531</v>
          </cell>
          <cell r="AJ19">
            <v>3283.53</v>
          </cell>
          <cell r="AK19">
            <v>0</v>
          </cell>
          <cell r="AL19">
            <v>0</v>
          </cell>
          <cell r="AM19">
            <v>1</v>
          </cell>
          <cell r="AN19">
            <v>340</v>
          </cell>
          <cell r="AO19">
            <v>2885</v>
          </cell>
          <cell r="AP19">
            <v>20755.689999999999</v>
          </cell>
          <cell r="AQ19">
            <v>0</v>
          </cell>
          <cell r="AR19">
            <v>0</v>
          </cell>
          <cell r="AS19">
            <v>3519</v>
          </cell>
          <cell r="AT19">
            <v>24477.47</v>
          </cell>
          <cell r="AU19">
            <v>18883</v>
          </cell>
          <cell r="AV19">
            <v>139457.82</v>
          </cell>
          <cell r="AW19">
            <v>11393</v>
          </cell>
          <cell r="AX19">
            <v>28155.98</v>
          </cell>
        </row>
        <row r="20">
          <cell r="B20" t="str">
            <v>UNION BANK OF INDIA</v>
          </cell>
          <cell r="C20">
            <v>30511</v>
          </cell>
          <cell r="D20">
            <v>89667.37</v>
          </cell>
          <cell r="E20">
            <v>4325</v>
          </cell>
          <cell r="F20">
            <v>12676.67</v>
          </cell>
          <cell r="G20">
            <v>4011</v>
          </cell>
          <cell r="H20">
            <v>11113.36</v>
          </cell>
          <cell r="I20">
            <v>45</v>
          </cell>
          <cell r="J20">
            <v>488.62</v>
          </cell>
          <cell r="K20">
            <v>846</v>
          </cell>
          <cell r="L20">
            <v>42318.5</v>
          </cell>
          <cell r="M20">
            <v>1</v>
          </cell>
          <cell r="N20">
            <v>150</v>
          </cell>
          <cell r="O20">
            <v>35727</v>
          </cell>
          <cell r="P20">
            <v>145151.16</v>
          </cell>
          <cell r="Q20">
            <v>30072</v>
          </cell>
          <cell r="R20">
            <v>76434.399999999994</v>
          </cell>
          <cell r="S20">
            <v>8249</v>
          </cell>
          <cell r="T20">
            <v>111140.2</v>
          </cell>
          <cell r="U20">
            <v>624</v>
          </cell>
          <cell r="V20">
            <v>78755.570000000007</v>
          </cell>
          <cell r="W20">
            <v>70</v>
          </cell>
          <cell r="X20">
            <v>52302.65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8943</v>
          </cell>
          <cell r="AD20">
            <v>242198.42</v>
          </cell>
          <cell r="AE20">
            <v>0</v>
          </cell>
          <cell r="AF20">
            <v>0</v>
          </cell>
          <cell r="AG20">
            <v>252</v>
          </cell>
          <cell r="AH20">
            <v>349.49</v>
          </cell>
          <cell r="AI20">
            <v>399</v>
          </cell>
          <cell r="AJ20">
            <v>2154.7600000000002</v>
          </cell>
          <cell r="AK20">
            <v>7</v>
          </cell>
          <cell r="AL20">
            <v>79.86</v>
          </cell>
          <cell r="AM20">
            <v>0</v>
          </cell>
          <cell r="AN20">
            <v>0</v>
          </cell>
          <cell r="AO20">
            <v>1003</v>
          </cell>
          <cell r="AP20">
            <v>21.26</v>
          </cell>
          <cell r="AQ20">
            <v>0</v>
          </cell>
          <cell r="AR20">
            <v>0</v>
          </cell>
          <cell r="AS20">
            <v>1661</v>
          </cell>
          <cell r="AT20">
            <v>2605.38</v>
          </cell>
          <cell r="AU20">
            <v>46331</v>
          </cell>
          <cell r="AV20">
            <v>389954.96</v>
          </cell>
          <cell r="AW20">
            <v>31333</v>
          </cell>
          <cell r="AX20">
            <v>81898.429999999993</v>
          </cell>
        </row>
        <row r="21">
          <cell r="B21" t="str">
            <v>Sub Total</v>
          </cell>
          <cell r="C21">
            <v>652927</v>
          </cell>
          <cell r="D21">
            <v>1745789.84</v>
          </cell>
          <cell r="E21">
            <v>145923</v>
          </cell>
          <cell r="F21">
            <v>305584.48</v>
          </cell>
          <cell r="G21">
            <v>86798</v>
          </cell>
          <cell r="H21">
            <v>131179.46</v>
          </cell>
          <cell r="I21">
            <v>1315</v>
          </cell>
          <cell r="J21">
            <v>14951.08</v>
          </cell>
          <cell r="K21">
            <v>9878</v>
          </cell>
          <cell r="L21">
            <v>267610.7</v>
          </cell>
          <cell r="M21">
            <v>34</v>
          </cell>
          <cell r="N21">
            <v>361.92</v>
          </cell>
          <cell r="O21">
            <v>810043</v>
          </cell>
          <cell r="P21">
            <v>2333936.1</v>
          </cell>
          <cell r="Q21">
            <v>565479</v>
          </cell>
          <cell r="R21">
            <v>1289926.17</v>
          </cell>
          <cell r="S21">
            <v>120386</v>
          </cell>
          <cell r="T21">
            <v>1647734.83</v>
          </cell>
          <cell r="U21">
            <v>6912</v>
          </cell>
          <cell r="V21">
            <v>884718.63</v>
          </cell>
          <cell r="W21">
            <v>1034</v>
          </cell>
          <cell r="X21">
            <v>527220.5</v>
          </cell>
          <cell r="Y21">
            <v>47</v>
          </cell>
          <cell r="Z21">
            <v>4538.05</v>
          </cell>
          <cell r="AA21">
            <v>0</v>
          </cell>
          <cell r="AB21">
            <v>0</v>
          </cell>
          <cell r="AC21">
            <v>128379</v>
          </cell>
          <cell r="AD21">
            <v>3064212.01</v>
          </cell>
          <cell r="AE21">
            <v>15</v>
          </cell>
          <cell r="AF21">
            <v>2754.43</v>
          </cell>
          <cell r="AG21">
            <v>4929</v>
          </cell>
          <cell r="AH21">
            <v>8323.8799999999992</v>
          </cell>
          <cell r="AI21">
            <v>11380</v>
          </cell>
          <cell r="AJ21">
            <v>85728.88</v>
          </cell>
          <cell r="AK21">
            <v>20</v>
          </cell>
          <cell r="AL21">
            <v>666.89</v>
          </cell>
          <cell r="AM21">
            <v>10292</v>
          </cell>
          <cell r="AN21">
            <v>30968.61</v>
          </cell>
          <cell r="AO21">
            <v>6200</v>
          </cell>
          <cell r="AP21">
            <v>24541.51</v>
          </cell>
          <cell r="AQ21">
            <v>20</v>
          </cell>
          <cell r="AR21">
            <v>10.93</v>
          </cell>
          <cell r="AS21">
            <v>32836</v>
          </cell>
          <cell r="AT21">
            <v>152984.20000000001</v>
          </cell>
          <cell r="AU21">
            <v>971258</v>
          </cell>
          <cell r="AV21">
            <v>5551132.3200000003</v>
          </cell>
          <cell r="AW21">
            <v>676815</v>
          </cell>
          <cell r="AX21">
            <v>1721113.38</v>
          </cell>
        </row>
        <row r="22">
          <cell r="B22" t="str">
            <v>PRIVATE SECTOR BANKS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</row>
        <row r="23">
          <cell r="B23" t="str">
            <v>AXIS BANK</v>
          </cell>
          <cell r="C23">
            <v>37254</v>
          </cell>
          <cell r="D23">
            <v>86109.48</v>
          </cell>
          <cell r="E23">
            <v>11228</v>
          </cell>
          <cell r="F23">
            <v>9731.59</v>
          </cell>
          <cell r="G23">
            <v>1517</v>
          </cell>
          <cell r="H23">
            <v>1140.4000000000001</v>
          </cell>
          <cell r="I23">
            <v>27</v>
          </cell>
          <cell r="J23">
            <v>2796.52</v>
          </cell>
          <cell r="K23">
            <v>1895</v>
          </cell>
          <cell r="L23">
            <v>223498.99</v>
          </cell>
          <cell r="M23">
            <v>0</v>
          </cell>
          <cell r="N23">
            <v>0</v>
          </cell>
          <cell r="O23">
            <v>50404</v>
          </cell>
          <cell r="P23">
            <v>322136.58</v>
          </cell>
          <cell r="Q23">
            <v>28621</v>
          </cell>
          <cell r="R23">
            <v>63218.66</v>
          </cell>
          <cell r="S23">
            <v>6239</v>
          </cell>
          <cell r="T23">
            <v>255238.13</v>
          </cell>
          <cell r="U23">
            <v>2433</v>
          </cell>
          <cell r="V23">
            <v>358435.3</v>
          </cell>
          <cell r="W23">
            <v>262</v>
          </cell>
          <cell r="X23">
            <v>151448.34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8934</v>
          </cell>
          <cell r="AD23">
            <v>765121.77</v>
          </cell>
          <cell r="AE23">
            <v>0</v>
          </cell>
          <cell r="AF23">
            <v>0</v>
          </cell>
          <cell r="AG23">
            <v>49</v>
          </cell>
          <cell r="AH23">
            <v>171.87</v>
          </cell>
          <cell r="AI23">
            <v>215</v>
          </cell>
          <cell r="AJ23">
            <v>1777.4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4225</v>
          </cell>
          <cell r="AP23">
            <v>1964.92</v>
          </cell>
          <cell r="AQ23">
            <v>0</v>
          </cell>
          <cell r="AR23">
            <v>0</v>
          </cell>
          <cell r="AS23">
            <v>4489</v>
          </cell>
          <cell r="AT23">
            <v>3914.19</v>
          </cell>
          <cell r="AU23">
            <v>63827</v>
          </cell>
          <cell r="AV23">
            <v>1091172.54</v>
          </cell>
          <cell r="AW23">
            <v>34585</v>
          </cell>
          <cell r="AX23">
            <v>70860.350000000006</v>
          </cell>
        </row>
        <row r="24">
          <cell r="B24" t="str">
            <v>BANDHAN BANK</v>
          </cell>
          <cell r="C24">
            <v>12</v>
          </cell>
          <cell r="D24">
            <v>290.01</v>
          </cell>
          <cell r="E24">
            <v>3067</v>
          </cell>
          <cell r="F24">
            <v>2438.0500000000002</v>
          </cell>
          <cell r="G24">
            <v>3067</v>
          </cell>
          <cell r="H24">
            <v>2438.0500000000002</v>
          </cell>
          <cell r="I24">
            <v>0</v>
          </cell>
          <cell r="J24">
            <v>0</v>
          </cell>
          <cell r="K24">
            <v>1077</v>
          </cell>
          <cell r="L24">
            <v>14164.32</v>
          </cell>
          <cell r="M24">
            <v>0</v>
          </cell>
          <cell r="N24">
            <v>0</v>
          </cell>
          <cell r="O24">
            <v>4156</v>
          </cell>
          <cell r="P24">
            <v>16892.38</v>
          </cell>
          <cell r="Q24">
            <v>3067</v>
          </cell>
          <cell r="R24">
            <v>2438.0500000000002</v>
          </cell>
          <cell r="S24">
            <v>2692</v>
          </cell>
          <cell r="T24">
            <v>6409.83</v>
          </cell>
          <cell r="U24">
            <v>45</v>
          </cell>
          <cell r="V24">
            <v>1406.96</v>
          </cell>
          <cell r="W24">
            <v>2</v>
          </cell>
          <cell r="X24">
            <v>73.48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2739</v>
          </cell>
          <cell r="AD24">
            <v>7890.27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124</v>
          </cell>
          <cell r="AJ24">
            <v>1681.27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9602</v>
          </cell>
          <cell r="AP24">
            <v>5747.85</v>
          </cell>
          <cell r="AQ24">
            <v>0</v>
          </cell>
          <cell r="AR24">
            <v>0</v>
          </cell>
          <cell r="AS24">
            <v>9726</v>
          </cell>
          <cell r="AT24">
            <v>7429.12</v>
          </cell>
          <cell r="AU24">
            <v>16621</v>
          </cell>
          <cell r="AV24">
            <v>32211.77</v>
          </cell>
          <cell r="AW24">
            <v>15549</v>
          </cell>
          <cell r="AX24">
            <v>11716.75</v>
          </cell>
        </row>
        <row r="25">
          <cell r="B25" t="str">
            <v>CSB BANK LIMITED</v>
          </cell>
          <cell r="C25">
            <v>0</v>
          </cell>
          <cell r="D25">
            <v>0</v>
          </cell>
          <cell r="E25">
            <v>262</v>
          </cell>
          <cell r="F25">
            <v>1570.88</v>
          </cell>
          <cell r="G25">
            <v>262</v>
          </cell>
          <cell r="H25">
            <v>1570.88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262</v>
          </cell>
          <cell r="P25">
            <v>1570.88</v>
          </cell>
          <cell r="Q25">
            <v>0</v>
          </cell>
          <cell r="R25">
            <v>0</v>
          </cell>
          <cell r="S25">
            <v>1</v>
          </cell>
          <cell r="T25">
            <v>135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</v>
          </cell>
          <cell r="AD25">
            <v>135</v>
          </cell>
          <cell r="AE25">
            <v>0</v>
          </cell>
          <cell r="AF25">
            <v>0</v>
          </cell>
          <cell r="AG25">
            <v>2</v>
          </cell>
          <cell r="AH25">
            <v>1.57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3</v>
          </cell>
          <cell r="AP25">
            <v>7.79</v>
          </cell>
          <cell r="AQ25">
            <v>1</v>
          </cell>
          <cell r="AR25">
            <v>7.23</v>
          </cell>
          <cell r="AS25">
            <v>5</v>
          </cell>
          <cell r="AT25">
            <v>9.36</v>
          </cell>
          <cell r="AU25">
            <v>268</v>
          </cell>
          <cell r="AV25">
            <v>1715.24</v>
          </cell>
          <cell r="AW25">
            <v>36</v>
          </cell>
          <cell r="AX25">
            <v>203.38</v>
          </cell>
        </row>
        <row r="26">
          <cell r="B26" t="str">
            <v>CITY UNION BANK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39</v>
          </cell>
          <cell r="T26">
            <v>3492.94</v>
          </cell>
          <cell r="U26">
            <v>18</v>
          </cell>
          <cell r="V26">
            <v>2771</v>
          </cell>
          <cell r="W26">
            <v>3</v>
          </cell>
          <cell r="X26">
            <v>1100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60</v>
          </cell>
          <cell r="AD26">
            <v>7363.94</v>
          </cell>
          <cell r="AE26">
            <v>0</v>
          </cell>
          <cell r="AF26">
            <v>0</v>
          </cell>
          <cell r="AG26">
            <v>2</v>
          </cell>
          <cell r="AH26">
            <v>370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2</v>
          </cell>
          <cell r="AP26">
            <v>2200</v>
          </cell>
          <cell r="AQ26">
            <v>0</v>
          </cell>
          <cell r="AR26">
            <v>0</v>
          </cell>
          <cell r="AS26">
            <v>4</v>
          </cell>
          <cell r="AT26">
            <v>2570</v>
          </cell>
          <cell r="AU26">
            <v>64</v>
          </cell>
          <cell r="AV26">
            <v>9933.94</v>
          </cell>
          <cell r="AW26">
            <v>0</v>
          </cell>
          <cell r="AX26">
            <v>0</v>
          </cell>
        </row>
        <row r="27">
          <cell r="B27" t="str">
            <v>DCB BANK</v>
          </cell>
          <cell r="C27">
            <v>2343</v>
          </cell>
          <cell r="D27">
            <v>7265.76</v>
          </cell>
          <cell r="E27">
            <v>6226</v>
          </cell>
          <cell r="F27">
            <v>9355.9599999999991</v>
          </cell>
          <cell r="G27">
            <v>663</v>
          </cell>
          <cell r="H27">
            <v>252.75</v>
          </cell>
          <cell r="I27">
            <v>4</v>
          </cell>
          <cell r="J27">
            <v>82.82</v>
          </cell>
          <cell r="K27">
            <v>4</v>
          </cell>
          <cell r="L27">
            <v>155</v>
          </cell>
          <cell r="M27">
            <v>0</v>
          </cell>
          <cell r="N27">
            <v>0</v>
          </cell>
          <cell r="O27">
            <v>8577</v>
          </cell>
          <cell r="P27">
            <v>16859.54</v>
          </cell>
          <cell r="Q27">
            <v>0</v>
          </cell>
          <cell r="R27">
            <v>0</v>
          </cell>
          <cell r="S27">
            <v>232</v>
          </cell>
          <cell r="T27">
            <v>4532.6099999999997</v>
          </cell>
          <cell r="U27">
            <v>15</v>
          </cell>
          <cell r="V27">
            <v>640.98</v>
          </cell>
          <cell r="W27">
            <v>6</v>
          </cell>
          <cell r="X27">
            <v>197.46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253</v>
          </cell>
          <cell r="AD27">
            <v>5371.05</v>
          </cell>
          <cell r="AE27">
            <v>0</v>
          </cell>
          <cell r="AF27">
            <v>0</v>
          </cell>
          <cell r="AG27">
            <v>8</v>
          </cell>
          <cell r="AH27">
            <v>1.1299999999999999</v>
          </cell>
          <cell r="AI27">
            <v>19266</v>
          </cell>
          <cell r="AJ27">
            <v>18786.669999999998</v>
          </cell>
          <cell r="AK27">
            <v>4</v>
          </cell>
          <cell r="AL27">
            <v>648</v>
          </cell>
          <cell r="AM27">
            <v>0</v>
          </cell>
          <cell r="AN27">
            <v>0</v>
          </cell>
          <cell r="AO27">
            <v>2</v>
          </cell>
          <cell r="AP27">
            <v>24.43</v>
          </cell>
          <cell r="AQ27">
            <v>0</v>
          </cell>
          <cell r="AR27">
            <v>0</v>
          </cell>
          <cell r="AS27">
            <v>19280</v>
          </cell>
          <cell r="AT27">
            <v>19460.240000000002</v>
          </cell>
          <cell r="AU27">
            <v>28110</v>
          </cell>
          <cell r="AV27">
            <v>41690.83</v>
          </cell>
          <cell r="AW27">
            <v>723</v>
          </cell>
          <cell r="AX27">
            <v>797.9</v>
          </cell>
        </row>
        <row r="28">
          <cell r="B28" t="str">
            <v>DHANLAXMI BANK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</v>
          </cell>
          <cell r="T28">
            <v>16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3</v>
          </cell>
          <cell r="AD28">
            <v>16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1</v>
          </cell>
          <cell r="AJ28">
            <v>13.5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</v>
          </cell>
          <cell r="AT28">
            <v>13.5</v>
          </cell>
          <cell r="AU28">
            <v>4</v>
          </cell>
          <cell r="AV28">
            <v>29.5</v>
          </cell>
          <cell r="AW28">
            <v>1</v>
          </cell>
          <cell r="AX28">
            <v>1.5</v>
          </cell>
        </row>
        <row r="29">
          <cell r="B29" t="str">
            <v>FEDERAL BANK</v>
          </cell>
          <cell r="C29">
            <v>173</v>
          </cell>
          <cell r="D29">
            <v>1071.9000000000001</v>
          </cell>
          <cell r="E29">
            <v>7</v>
          </cell>
          <cell r="F29">
            <v>34.299999999999997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4</v>
          </cell>
          <cell r="L29">
            <v>66.3</v>
          </cell>
          <cell r="M29">
            <v>0</v>
          </cell>
          <cell r="N29">
            <v>0</v>
          </cell>
          <cell r="O29">
            <v>184</v>
          </cell>
          <cell r="P29">
            <v>1172.51</v>
          </cell>
          <cell r="Q29">
            <v>137</v>
          </cell>
          <cell r="R29">
            <v>817.3</v>
          </cell>
          <cell r="S29">
            <v>105</v>
          </cell>
          <cell r="T29">
            <v>10847.74</v>
          </cell>
          <cell r="U29">
            <v>73</v>
          </cell>
          <cell r="V29">
            <v>2876.87</v>
          </cell>
          <cell r="W29">
            <v>23</v>
          </cell>
          <cell r="X29">
            <v>9583.41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201</v>
          </cell>
          <cell r="AD29">
            <v>23308.03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</v>
          </cell>
          <cell r="AJ29">
            <v>106.5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6</v>
          </cell>
          <cell r="AT29">
            <v>106.5</v>
          </cell>
          <cell r="AU29">
            <v>391</v>
          </cell>
          <cell r="AV29">
            <v>24587.040000000001</v>
          </cell>
          <cell r="AW29">
            <v>128</v>
          </cell>
          <cell r="AX29">
            <v>686.88</v>
          </cell>
        </row>
        <row r="30">
          <cell r="B30" t="str">
            <v>HDFC BANK</v>
          </cell>
          <cell r="C30">
            <v>43932</v>
          </cell>
          <cell r="D30">
            <v>120615.11</v>
          </cell>
          <cell r="E30">
            <v>52083</v>
          </cell>
          <cell r="F30">
            <v>165874.39000000001</v>
          </cell>
          <cell r="G30">
            <v>3713</v>
          </cell>
          <cell r="H30">
            <v>7289.62</v>
          </cell>
          <cell r="I30">
            <v>52</v>
          </cell>
          <cell r="J30">
            <v>5205.1099999999997</v>
          </cell>
          <cell r="K30">
            <v>2946</v>
          </cell>
          <cell r="L30">
            <v>223860.15</v>
          </cell>
          <cell r="M30">
            <v>0</v>
          </cell>
          <cell r="N30">
            <v>0</v>
          </cell>
          <cell r="O30">
            <v>99013</v>
          </cell>
          <cell r="P30">
            <v>515554.76</v>
          </cell>
          <cell r="Q30">
            <v>28143</v>
          </cell>
          <cell r="R30">
            <v>56363.71</v>
          </cell>
          <cell r="S30">
            <v>20355</v>
          </cell>
          <cell r="T30">
            <v>676251.95</v>
          </cell>
          <cell r="U30">
            <v>6507</v>
          </cell>
          <cell r="V30">
            <v>863268.74</v>
          </cell>
          <cell r="W30">
            <v>1927</v>
          </cell>
          <cell r="X30">
            <v>577819.34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28789</v>
          </cell>
          <cell r="AD30">
            <v>2117340.02</v>
          </cell>
          <cell r="AE30">
            <v>0</v>
          </cell>
          <cell r="AF30">
            <v>0</v>
          </cell>
          <cell r="AG30">
            <v>1</v>
          </cell>
          <cell r="AH30">
            <v>2.84</v>
          </cell>
          <cell r="AI30">
            <v>4136</v>
          </cell>
          <cell r="AJ30">
            <v>25134.21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1341</v>
          </cell>
          <cell r="AP30">
            <v>758.73</v>
          </cell>
          <cell r="AQ30">
            <v>0</v>
          </cell>
          <cell r="AR30">
            <v>0</v>
          </cell>
          <cell r="AS30">
            <v>5478</v>
          </cell>
          <cell r="AT30">
            <v>25895.78</v>
          </cell>
          <cell r="AU30">
            <v>133280</v>
          </cell>
          <cell r="AV30">
            <v>2658790.56</v>
          </cell>
          <cell r="AW30">
            <v>57893</v>
          </cell>
          <cell r="AX30">
            <v>383562.86</v>
          </cell>
        </row>
        <row r="31">
          <cell r="B31" t="str">
            <v>ICICI BANK</v>
          </cell>
          <cell r="C31">
            <v>17230</v>
          </cell>
          <cell r="D31">
            <v>76379.55</v>
          </cell>
          <cell r="E31">
            <v>27580</v>
          </cell>
          <cell r="F31">
            <v>77873.87</v>
          </cell>
          <cell r="G31">
            <v>6296</v>
          </cell>
          <cell r="H31">
            <v>13156.5</v>
          </cell>
          <cell r="I31">
            <v>2</v>
          </cell>
          <cell r="J31">
            <v>40.6</v>
          </cell>
          <cell r="K31">
            <v>1781</v>
          </cell>
          <cell r="L31">
            <v>184751.96</v>
          </cell>
          <cell r="M31">
            <v>0</v>
          </cell>
          <cell r="N31">
            <v>0</v>
          </cell>
          <cell r="O31">
            <v>46593</v>
          </cell>
          <cell r="P31">
            <v>339045.98</v>
          </cell>
          <cell r="Q31">
            <v>27125</v>
          </cell>
          <cell r="R31">
            <v>70035.64</v>
          </cell>
          <cell r="S31">
            <v>22116</v>
          </cell>
          <cell r="T31">
            <v>893571.56</v>
          </cell>
          <cell r="U31">
            <v>7662</v>
          </cell>
          <cell r="V31">
            <v>979080.06</v>
          </cell>
          <cell r="W31">
            <v>908</v>
          </cell>
          <cell r="X31">
            <v>279570.65000000002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30686</v>
          </cell>
          <cell r="AD31">
            <v>2152222.27</v>
          </cell>
          <cell r="AE31">
            <v>0</v>
          </cell>
          <cell r="AF31">
            <v>0</v>
          </cell>
          <cell r="AG31">
            <v>38</v>
          </cell>
          <cell r="AH31">
            <v>429.62</v>
          </cell>
          <cell r="AI31">
            <v>266</v>
          </cell>
          <cell r="AJ31">
            <v>4852.4799999999996</v>
          </cell>
          <cell r="AK31">
            <v>0</v>
          </cell>
          <cell r="AL31">
            <v>0</v>
          </cell>
          <cell r="AM31">
            <v>2</v>
          </cell>
          <cell r="AN31">
            <v>1002.31</v>
          </cell>
          <cell r="AO31">
            <v>25</v>
          </cell>
          <cell r="AP31">
            <v>20.399999999999999</v>
          </cell>
          <cell r="AQ31">
            <v>0</v>
          </cell>
          <cell r="AR31">
            <v>0</v>
          </cell>
          <cell r="AS31">
            <v>331</v>
          </cell>
          <cell r="AT31">
            <v>6304.81</v>
          </cell>
          <cell r="AU31">
            <v>77610</v>
          </cell>
          <cell r="AV31">
            <v>2497573.06</v>
          </cell>
          <cell r="AW31">
            <v>32474</v>
          </cell>
          <cell r="AX31">
            <v>259756.17</v>
          </cell>
        </row>
        <row r="32">
          <cell r="B32" t="str">
            <v>IDBI BANK</v>
          </cell>
          <cell r="C32">
            <v>8609</v>
          </cell>
          <cell r="D32">
            <v>19923.03</v>
          </cell>
          <cell r="E32">
            <v>222</v>
          </cell>
          <cell r="F32">
            <v>1375.46</v>
          </cell>
          <cell r="G32">
            <v>116</v>
          </cell>
          <cell r="H32">
            <v>469.31</v>
          </cell>
          <cell r="I32">
            <v>8</v>
          </cell>
          <cell r="J32">
            <v>196.01</v>
          </cell>
          <cell r="K32">
            <v>253</v>
          </cell>
          <cell r="L32">
            <v>7033.8</v>
          </cell>
          <cell r="M32">
            <v>1</v>
          </cell>
          <cell r="N32">
            <v>10</v>
          </cell>
          <cell r="O32">
            <v>9092</v>
          </cell>
          <cell r="P32">
            <v>28528.29</v>
          </cell>
          <cell r="Q32">
            <v>6338</v>
          </cell>
          <cell r="R32">
            <v>10552.95</v>
          </cell>
          <cell r="S32">
            <v>3956</v>
          </cell>
          <cell r="T32">
            <v>54070.41</v>
          </cell>
          <cell r="U32">
            <v>137</v>
          </cell>
          <cell r="V32">
            <v>19277.89</v>
          </cell>
          <cell r="W32">
            <v>16</v>
          </cell>
          <cell r="X32">
            <v>7944.74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4109</v>
          </cell>
          <cell r="AD32">
            <v>81293.039999999994</v>
          </cell>
          <cell r="AE32">
            <v>0</v>
          </cell>
          <cell r="AF32">
            <v>0</v>
          </cell>
          <cell r="AG32">
            <v>68</v>
          </cell>
          <cell r="AH32">
            <v>136.18</v>
          </cell>
          <cell r="AI32">
            <v>118</v>
          </cell>
          <cell r="AJ32">
            <v>2008.04</v>
          </cell>
          <cell r="AK32">
            <v>10</v>
          </cell>
          <cell r="AL32">
            <v>62.4</v>
          </cell>
          <cell r="AM32">
            <v>2</v>
          </cell>
          <cell r="AN32">
            <v>3.21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198</v>
          </cell>
          <cell r="AT32">
            <v>2209.8200000000002</v>
          </cell>
          <cell r="AU32">
            <v>13399</v>
          </cell>
          <cell r="AV32">
            <v>112031.15</v>
          </cell>
          <cell r="AW32">
            <v>6994</v>
          </cell>
          <cell r="AX32">
            <v>13322.86</v>
          </cell>
        </row>
        <row r="33">
          <cell r="B33" t="str">
            <v>IDFC FIRST BANK</v>
          </cell>
          <cell r="C33">
            <v>2188</v>
          </cell>
          <cell r="D33">
            <v>12121.35</v>
          </cell>
          <cell r="E33">
            <v>8055</v>
          </cell>
          <cell r="F33">
            <v>9654.49</v>
          </cell>
          <cell r="G33">
            <v>6152</v>
          </cell>
          <cell r="H33">
            <v>3690.13</v>
          </cell>
          <cell r="I33">
            <v>0</v>
          </cell>
          <cell r="J33">
            <v>0</v>
          </cell>
          <cell r="K33">
            <v>2</v>
          </cell>
          <cell r="L33">
            <v>251</v>
          </cell>
          <cell r="M33">
            <v>0</v>
          </cell>
          <cell r="N33">
            <v>0</v>
          </cell>
          <cell r="O33">
            <v>10245</v>
          </cell>
          <cell r="P33">
            <v>22026.84</v>
          </cell>
          <cell r="Q33">
            <v>297</v>
          </cell>
          <cell r="R33">
            <v>142.62</v>
          </cell>
          <cell r="S33">
            <v>1641</v>
          </cell>
          <cell r="T33">
            <v>48609.47</v>
          </cell>
          <cell r="U33">
            <v>458</v>
          </cell>
          <cell r="V33">
            <v>28499.08</v>
          </cell>
          <cell r="W33">
            <v>56</v>
          </cell>
          <cell r="X33">
            <v>1938.23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2155</v>
          </cell>
          <cell r="AD33">
            <v>79046.78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65</v>
          </cell>
          <cell r="AJ33">
            <v>761.44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65</v>
          </cell>
          <cell r="AT33">
            <v>761.44</v>
          </cell>
          <cell r="AU33">
            <v>12465</v>
          </cell>
          <cell r="AV33">
            <v>101835.05</v>
          </cell>
          <cell r="AW33">
            <v>5667</v>
          </cell>
          <cell r="AX33">
            <v>3053.03</v>
          </cell>
        </row>
        <row r="34">
          <cell r="B34" t="str">
            <v>INDUSIND BANK</v>
          </cell>
          <cell r="C34">
            <v>3424</v>
          </cell>
          <cell r="D34">
            <v>5061.26</v>
          </cell>
          <cell r="E34">
            <v>44474</v>
          </cell>
          <cell r="F34">
            <v>32281.200000000001</v>
          </cell>
          <cell r="G34">
            <v>34426</v>
          </cell>
          <cell r="H34">
            <v>27836.93</v>
          </cell>
          <cell r="I34">
            <v>0</v>
          </cell>
          <cell r="J34">
            <v>0</v>
          </cell>
          <cell r="K34">
            <v>55</v>
          </cell>
          <cell r="L34">
            <v>26241.62</v>
          </cell>
          <cell r="M34">
            <v>0</v>
          </cell>
          <cell r="N34">
            <v>0</v>
          </cell>
          <cell r="O34">
            <v>47953</v>
          </cell>
          <cell r="P34">
            <v>63584.09</v>
          </cell>
          <cell r="Q34">
            <v>0</v>
          </cell>
          <cell r="R34">
            <v>0</v>
          </cell>
          <cell r="S34">
            <v>7022</v>
          </cell>
          <cell r="T34">
            <v>85119.51</v>
          </cell>
          <cell r="U34">
            <v>571</v>
          </cell>
          <cell r="V34">
            <v>95877.03</v>
          </cell>
          <cell r="W34">
            <v>32</v>
          </cell>
          <cell r="X34">
            <v>11788.85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7625</v>
          </cell>
          <cell r="AD34">
            <v>192785.4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227</v>
          </cell>
          <cell r="AJ34">
            <v>1272.5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48</v>
          </cell>
          <cell r="AP34">
            <v>25.47</v>
          </cell>
          <cell r="AQ34">
            <v>0</v>
          </cell>
          <cell r="AR34">
            <v>0</v>
          </cell>
          <cell r="AS34">
            <v>275</v>
          </cell>
          <cell r="AT34">
            <v>1297.97</v>
          </cell>
          <cell r="AU34">
            <v>55853</v>
          </cell>
          <cell r="AV34">
            <v>257667.46</v>
          </cell>
          <cell r="AW34">
            <v>5246</v>
          </cell>
          <cell r="AX34">
            <v>26898.17</v>
          </cell>
        </row>
        <row r="35">
          <cell r="B35" t="str">
            <v>J &amp; K BANK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11</v>
          </cell>
          <cell r="T35">
            <v>139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11</v>
          </cell>
          <cell r="AD35">
            <v>139</v>
          </cell>
          <cell r="AE35">
            <v>0</v>
          </cell>
          <cell r="AF35">
            <v>0</v>
          </cell>
          <cell r="AG35">
            <v>1</v>
          </cell>
          <cell r="AH35">
            <v>1.3</v>
          </cell>
          <cell r="AI35">
            <v>3</v>
          </cell>
          <cell r="AJ35">
            <v>11.88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</v>
          </cell>
          <cell r="AP35">
            <v>7</v>
          </cell>
          <cell r="AQ35">
            <v>0</v>
          </cell>
          <cell r="AR35">
            <v>0</v>
          </cell>
          <cell r="AS35">
            <v>5</v>
          </cell>
          <cell r="AT35">
            <v>20.18</v>
          </cell>
          <cell r="AU35">
            <v>16</v>
          </cell>
          <cell r="AV35">
            <v>159.18</v>
          </cell>
          <cell r="AW35">
            <v>6</v>
          </cell>
          <cell r="AX35">
            <v>62.38</v>
          </cell>
        </row>
        <row r="36">
          <cell r="B36" t="str">
            <v>KARNATAKA BANK</v>
          </cell>
          <cell r="C36">
            <v>6</v>
          </cell>
          <cell r="D36">
            <v>10.5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</v>
          </cell>
          <cell r="J36">
            <v>70.540000000000006</v>
          </cell>
          <cell r="K36">
            <v>51</v>
          </cell>
          <cell r="L36">
            <v>967.04</v>
          </cell>
          <cell r="M36">
            <v>4</v>
          </cell>
          <cell r="N36">
            <v>349</v>
          </cell>
          <cell r="O36">
            <v>64</v>
          </cell>
          <cell r="P36">
            <v>1048.07</v>
          </cell>
          <cell r="Q36">
            <v>0</v>
          </cell>
          <cell r="R36">
            <v>0</v>
          </cell>
          <cell r="S36">
            <v>4</v>
          </cell>
          <cell r="T36">
            <v>441.25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2</v>
          </cell>
          <cell r="Z36">
            <v>2.0299999999999998</v>
          </cell>
          <cell r="AA36">
            <v>0</v>
          </cell>
          <cell r="AB36">
            <v>0</v>
          </cell>
          <cell r="AC36">
            <v>6</v>
          </cell>
          <cell r="AD36">
            <v>443.28</v>
          </cell>
          <cell r="AE36">
            <v>5</v>
          </cell>
          <cell r="AF36">
            <v>15.83</v>
          </cell>
          <cell r="AG36">
            <v>0</v>
          </cell>
          <cell r="AH36">
            <v>0</v>
          </cell>
          <cell r="AI36">
            <v>1</v>
          </cell>
          <cell r="AJ36">
            <v>17.32</v>
          </cell>
          <cell r="AK36">
            <v>1</v>
          </cell>
          <cell r="AL36">
            <v>0.9</v>
          </cell>
          <cell r="AM36">
            <v>0</v>
          </cell>
          <cell r="AN36">
            <v>0</v>
          </cell>
          <cell r="AO36">
            <v>1</v>
          </cell>
          <cell r="AP36">
            <v>0.9</v>
          </cell>
          <cell r="AQ36">
            <v>1</v>
          </cell>
          <cell r="AR36">
            <v>0.9</v>
          </cell>
          <cell r="AS36">
            <v>8</v>
          </cell>
          <cell r="AT36">
            <v>34.950000000000003</v>
          </cell>
          <cell r="AU36">
            <v>78</v>
          </cell>
          <cell r="AV36">
            <v>1526.3</v>
          </cell>
          <cell r="AW36">
            <v>1</v>
          </cell>
          <cell r="AX36">
            <v>0.9</v>
          </cell>
        </row>
        <row r="37">
          <cell r="B37" t="str">
            <v>KARUR VYSYA BANK</v>
          </cell>
          <cell r="C37">
            <v>0</v>
          </cell>
          <cell r="D37">
            <v>0</v>
          </cell>
          <cell r="E37">
            <v>6</v>
          </cell>
          <cell r="F37">
            <v>0</v>
          </cell>
          <cell r="G37">
            <v>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0</v>
          </cell>
          <cell r="R37">
            <v>0</v>
          </cell>
          <cell r="S37">
            <v>8</v>
          </cell>
          <cell r="T37">
            <v>105</v>
          </cell>
          <cell r="U37">
            <v>3</v>
          </cell>
          <cell r="V37">
            <v>0</v>
          </cell>
          <cell r="W37">
            <v>2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13</v>
          </cell>
          <cell r="AD37">
            <v>105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11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11</v>
          </cell>
          <cell r="AT37">
            <v>0</v>
          </cell>
          <cell r="AU37">
            <v>30</v>
          </cell>
          <cell r="AV37">
            <v>105</v>
          </cell>
          <cell r="AW37">
            <v>5</v>
          </cell>
          <cell r="AX37">
            <v>0</v>
          </cell>
        </row>
        <row r="38">
          <cell r="B38" t="str">
            <v>KOTAK MAHINDRA BANK</v>
          </cell>
          <cell r="C38">
            <v>134</v>
          </cell>
          <cell r="D38">
            <v>822.54</v>
          </cell>
          <cell r="E38">
            <v>7349</v>
          </cell>
          <cell r="F38">
            <v>23149.61</v>
          </cell>
          <cell r="G38">
            <v>2342</v>
          </cell>
          <cell r="H38">
            <v>1729.17</v>
          </cell>
          <cell r="I38">
            <v>10</v>
          </cell>
          <cell r="J38">
            <v>348.26</v>
          </cell>
          <cell r="K38">
            <v>840</v>
          </cell>
          <cell r="L38">
            <v>178094.15</v>
          </cell>
          <cell r="M38">
            <v>0</v>
          </cell>
          <cell r="N38">
            <v>0</v>
          </cell>
          <cell r="O38">
            <v>8333</v>
          </cell>
          <cell r="P38">
            <v>202414.57</v>
          </cell>
          <cell r="Q38">
            <v>0</v>
          </cell>
          <cell r="R38">
            <v>0</v>
          </cell>
          <cell r="S38">
            <v>2712</v>
          </cell>
          <cell r="T38">
            <v>116304.98</v>
          </cell>
          <cell r="U38">
            <v>1062</v>
          </cell>
          <cell r="V38">
            <v>129272.99</v>
          </cell>
          <cell r="W38">
            <v>316</v>
          </cell>
          <cell r="X38">
            <v>83079.360000000001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4090</v>
          </cell>
          <cell r="AD38">
            <v>328657.34000000003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</v>
          </cell>
          <cell r="AJ38">
            <v>355.06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</v>
          </cell>
          <cell r="AP38">
            <v>1.1000000000000001</v>
          </cell>
          <cell r="AQ38">
            <v>0</v>
          </cell>
          <cell r="AR38">
            <v>0</v>
          </cell>
          <cell r="AS38">
            <v>18</v>
          </cell>
          <cell r="AT38">
            <v>356.16</v>
          </cell>
          <cell r="AU38">
            <v>12441</v>
          </cell>
          <cell r="AV38">
            <v>531428.06000000006</v>
          </cell>
          <cell r="AW38">
            <v>6471</v>
          </cell>
          <cell r="AX38">
            <v>57247.3</v>
          </cell>
        </row>
        <row r="39">
          <cell r="B39" t="str">
            <v>DBS BANK INDIA (E-LVB)</v>
          </cell>
          <cell r="C39">
            <v>556</v>
          </cell>
          <cell r="D39">
            <v>1781.08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5</v>
          </cell>
          <cell r="L39">
            <v>4949</v>
          </cell>
          <cell r="M39">
            <v>0</v>
          </cell>
          <cell r="N39">
            <v>0</v>
          </cell>
          <cell r="O39">
            <v>561</v>
          </cell>
          <cell r="P39">
            <v>6730.08</v>
          </cell>
          <cell r="Q39">
            <v>1</v>
          </cell>
          <cell r="R39">
            <v>0.89</v>
          </cell>
          <cell r="S39">
            <v>31</v>
          </cell>
          <cell r="T39">
            <v>3061.86</v>
          </cell>
          <cell r="U39">
            <v>38</v>
          </cell>
          <cell r="V39">
            <v>7395.05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69</v>
          </cell>
          <cell r="AD39">
            <v>10456.91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630</v>
          </cell>
          <cell r="AV39">
            <v>17186.990000000002</v>
          </cell>
          <cell r="AW39">
            <v>0</v>
          </cell>
          <cell r="AX39">
            <v>0</v>
          </cell>
        </row>
        <row r="40">
          <cell r="B40" t="str">
            <v>RBL BANK</v>
          </cell>
          <cell r="C40">
            <v>470</v>
          </cell>
          <cell r="D40">
            <v>858.48</v>
          </cell>
          <cell r="E40">
            <v>38464</v>
          </cell>
          <cell r="F40">
            <v>23991.18</v>
          </cell>
          <cell r="G40">
            <v>29111</v>
          </cell>
          <cell r="H40">
            <v>15086.51</v>
          </cell>
          <cell r="I40">
            <v>0</v>
          </cell>
          <cell r="J40">
            <v>0</v>
          </cell>
          <cell r="K40">
            <v>2</v>
          </cell>
          <cell r="L40">
            <v>9.32</v>
          </cell>
          <cell r="M40">
            <v>0</v>
          </cell>
          <cell r="N40">
            <v>0</v>
          </cell>
          <cell r="O40">
            <v>38936</v>
          </cell>
          <cell r="P40">
            <v>24858.97</v>
          </cell>
          <cell r="Q40">
            <v>33567</v>
          </cell>
          <cell r="R40">
            <v>20744.52</v>
          </cell>
          <cell r="S40">
            <v>53</v>
          </cell>
          <cell r="T40">
            <v>2344.96</v>
          </cell>
          <cell r="U40">
            <v>37</v>
          </cell>
          <cell r="V40">
            <v>4453.0600000000004</v>
          </cell>
          <cell r="W40">
            <v>13</v>
          </cell>
          <cell r="X40">
            <v>2044.29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103</v>
          </cell>
          <cell r="AD40">
            <v>8842.31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13</v>
          </cell>
          <cell r="AJ40">
            <v>175.5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329</v>
          </cell>
          <cell r="AP40">
            <v>177.3</v>
          </cell>
          <cell r="AQ40">
            <v>0</v>
          </cell>
          <cell r="AR40">
            <v>0</v>
          </cell>
          <cell r="AS40">
            <v>342</v>
          </cell>
          <cell r="AT40">
            <v>352.8</v>
          </cell>
          <cell r="AU40">
            <v>39381</v>
          </cell>
          <cell r="AV40">
            <v>34054.089999999997</v>
          </cell>
          <cell r="AW40">
            <v>38938</v>
          </cell>
          <cell r="AX40">
            <v>23956.54</v>
          </cell>
        </row>
        <row r="41">
          <cell r="B41" t="str">
            <v>SOUTH INDIAN BANK</v>
          </cell>
          <cell r="C41">
            <v>55</v>
          </cell>
          <cell r="D41">
            <v>162.07</v>
          </cell>
          <cell r="E41">
            <v>0</v>
          </cell>
          <cell r="F41">
            <v>0</v>
          </cell>
          <cell r="G41">
            <v>55</v>
          </cell>
          <cell r="H41">
            <v>162.07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55</v>
          </cell>
          <cell r="P41">
            <v>162.07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55</v>
          </cell>
          <cell r="AV41">
            <v>162.07</v>
          </cell>
          <cell r="AW41">
            <v>0</v>
          </cell>
          <cell r="AX41">
            <v>0</v>
          </cell>
        </row>
        <row r="42">
          <cell r="B42" t="str">
            <v>TAMILNAD MERCANTILE BANK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91</v>
          </cell>
          <cell r="T42">
            <v>2012.45</v>
          </cell>
          <cell r="U42">
            <v>2</v>
          </cell>
          <cell r="V42">
            <v>51.78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93</v>
          </cell>
          <cell r="AD42">
            <v>2064.23</v>
          </cell>
          <cell r="AE42">
            <v>0</v>
          </cell>
          <cell r="AF42">
            <v>0</v>
          </cell>
          <cell r="AG42">
            <v>1</v>
          </cell>
          <cell r="AH42">
            <v>0.65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1</v>
          </cell>
          <cell r="AT42">
            <v>0.65</v>
          </cell>
          <cell r="AU42">
            <v>94</v>
          </cell>
          <cell r="AV42">
            <v>2064.88</v>
          </cell>
          <cell r="AW42">
            <v>5</v>
          </cell>
          <cell r="AX42">
            <v>57.29</v>
          </cell>
        </row>
        <row r="43">
          <cell r="B43" t="str">
            <v>YES BANK</v>
          </cell>
          <cell r="C43">
            <v>4327</v>
          </cell>
          <cell r="D43">
            <v>14667.82</v>
          </cell>
          <cell r="E43">
            <v>7866</v>
          </cell>
          <cell r="F43">
            <v>8491.74</v>
          </cell>
          <cell r="G43">
            <v>6811</v>
          </cell>
          <cell r="H43">
            <v>3868.98</v>
          </cell>
          <cell r="I43">
            <v>9</v>
          </cell>
          <cell r="J43">
            <v>1525.14</v>
          </cell>
          <cell r="K43">
            <v>232</v>
          </cell>
          <cell r="L43">
            <v>39237.379999999997</v>
          </cell>
          <cell r="M43">
            <v>0</v>
          </cell>
          <cell r="N43">
            <v>0</v>
          </cell>
          <cell r="O43">
            <v>12434</v>
          </cell>
          <cell r="P43">
            <v>63922.080000000002</v>
          </cell>
          <cell r="Q43">
            <v>8503</v>
          </cell>
          <cell r="R43">
            <v>9283.8799999999992</v>
          </cell>
          <cell r="S43">
            <v>1714</v>
          </cell>
          <cell r="T43">
            <v>77846.17</v>
          </cell>
          <cell r="U43">
            <v>538</v>
          </cell>
          <cell r="V43">
            <v>93708.23</v>
          </cell>
          <cell r="W43">
            <v>153</v>
          </cell>
          <cell r="X43">
            <v>40117.480000000003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2405</v>
          </cell>
          <cell r="AD43">
            <v>211671.88</v>
          </cell>
          <cell r="AE43">
            <v>0</v>
          </cell>
          <cell r="AF43">
            <v>0</v>
          </cell>
          <cell r="AG43">
            <v>5</v>
          </cell>
          <cell r="AH43">
            <v>87.98</v>
          </cell>
          <cell r="AI43">
            <v>41</v>
          </cell>
          <cell r="AJ43">
            <v>473.38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28</v>
          </cell>
          <cell r="AP43">
            <v>596.13</v>
          </cell>
          <cell r="AQ43">
            <v>0</v>
          </cell>
          <cell r="AR43">
            <v>0</v>
          </cell>
          <cell r="AS43">
            <v>74</v>
          </cell>
          <cell r="AT43">
            <v>1157.49</v>
          </cell>
          <cell r="AU43">
            <v>14913</v>
          </cell>
          <cell r="AV43">
            <v>276751.45</v>
          </cell>
          <cell r="AW43">
            <v>9566</v>
          </cell>
          <cell r="AX43">
            <v>19824.650000000001</v>
          </cell>
        </row>
        <row r="44">
          <cell r="B44" t="str">
            <v>THE NAINITAL BANK LTD</v>
          </cell>
          <cell r="C44">
            <v>1</v>
          </cell>
          <cell r="D44">
            <v>4</v>
          </cell>
          <cell r="E44">
            <v>1</v>
          </cell>
          <cell r="F44">
            <v>0.6</v>
          </cell>
          <cell r="G44">
            <v>1</v>
          </cell>
          <cell r="H44">
            <v>0.6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</v>
          </cell>
          <cell r="P44">
            <v>4.5999999999999996</v>
          </cell>
          <cell r="Q44">
            <v>2</v>
          </cell>
          <cell r="R44">
            <v>4.5999999999999996</v>
          </cell>
          <cell r="S44">
            <v>2</v>
          </cell>
          <cell r="T44">
            <v>15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2</v>
          </cell>
          <cell r="AD44">
            <v>15</v>
          </cell>
          <cell r="AE44">
            <v>0</v>
          </cell>
          <cell r="AF44">
            <v>0</v>
          </cell>
          <cell r="AG44">
            <v>1</v>
          </cell>
          <cell r="AH44">
            <v>4.1500000000000004</v>
          </cell>
          <cell r="AI44">
            <v>1</v>
          </cell>
          <cell r="AJ44">
            <v>18.5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</v>
          </cell>
          <cell r="AP44">
            <v>0.15</v>
          </cell>
          <cell r="AQ44">
            <v>0</v>
          </cell>
          <cell r="AR44">
            <v>0</v>
          </cell>
          <cell r="AS44">
            <v>3</v>
          </cell>
          <cell r="AT44">
            <v>22.8</v>
          </cell>
          <cell r="AU44">
            <v>7</v>
          </cell>
          <cell r="AV44">
            <v>42.4</v>
          </cell>
          <cell r="AW44">
            <v>5</v>
          </cell>
          <cell r="AX44">
            <v>33.25</v>
          </cell>
        </row>
        <row r="45">
          <cell r="B45" t="str">
            <v>MUFG BANK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</row>
        <row r="46">
          <cell r="B46" t="str">
            <v>STANDARD CHARTERED BANK LTD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B47" t="str">
            <v>HSBC BANK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B48" t="str">
            <v>Sub Total</v>
          </cell>
          <cell r="C48">
            <v>120714</v>
          </cell>
          <cell r="D48">
            <v>347143.92</v>
          </cell>
          <cell r="E48">
            <v>206890</v>
          </cell>
          <cell r="F48">
            <v>365823.33</v>
          </cell>
          <cell r="G48">
            <v>94538</v>
          </cell>
          <cell r="H48">
            <v>78691.899999999994</v>
          </cell>
          <cell r="I48">
            <v>119</v>
          </cell>
          <cell r="J48">
            <v>10265</v>
          </cell>
          <cell r="K48">
            <v>9147</v>
          </cell>
          <cell r="L48">
            <v>903280.04</v>
          </cell>
          <cell r="M48">
            <v>5</v>
          </cell>
          <cell r="N48">
            <v>359</v>
          </cell>
          <cell r="O48">
            <v>336870</v>
          </cell>
          <cell r="P48">
            <v>1626512.29</v>
          </cell>
          <cell r="Q48">
            <v>135801</v>
          </cell>
          <cell r="R48">
            <v>233602.83</v>
          </cell>
          <cell r="S48">
            <v>69027</v>
          </cell>
          <cell r="T48">
            <v>2240565.8199999998</v>
          </cell>
          <cell r="U48">
            <v>19599</v>
          </cell>
          <cell r="V48">
            <v>2587015.0099999998</v>
          </cell>
          <cell r="W48">
            <v>3719</v>
          </cell>
          <cell r="X48">
            <v>1166705.6499999999</v>
          </cell>
          <cell r="Y48">
            <v>2</v>
          </cell>
          <cell r="Z48">
            <v>2.0299999999999998</v>
          </cell>
          <cell r="AA48">
            <v>0</v>
          </cell>
          <cell r="AB48">
            <v>0</v>
          </cell>
          <cell r="AC48">
            <v>92347</v>
          </cell>
          <cell r="AD48">
            <v>5994288.5099999998</v>
          </cell>
          <cell r="AE48">
            <v>5</v>
          </cell>
          <cell r="AF48">
            <v>15.83</v>
          </cell>
          <cell r="AG48">
            <v>176</v>
          </cell>
          <cell r="AH48">
            <v>1207.29</v>
          </cell>
          <cell r="AI48">
            <v>24510</v>
          </cell>
          <cell r="AJ48">
            <v>57445.64</v>
          </cell>
          <cell r="AK48">
            <v>15</v>
          </cell>
          <cell r="AL48">
            <v>711.3</v>
          </cell>
          <cell r="AM48">
            <v>4</v>
          </cell>
          <cell r="AN48">
            <v>1005.52</v>
          </cell>
          <cell r="AO48">
            <v>15610</v>
          </cell>
          <cell r="AP48">
            <v>11532.18</v>
          </cell>
          <cell r="AQ48">
            <v>2</v>
          </cell>
          <cell r="AR48">
            <v>8.1300000000000008</v>
          </cell>
          <cell r="AS48">
            <v>40320</v>
          </cell>
          <cell r="AT48">
            <v>71917.759999999995</v>
          </cell>
          <cell r="AU48">
            <v>469537</v>
          </cell>
          <cell r="AV48">
            <v>7692718.5499999998</v>
          </cell>
          <cell r="AW48">
            <v>214293</v>
          </cell>
          <cell r="AX48">
            <v>872042.16</v>
          </cell>
        </row>
        <row r="49">
          <cell r="B49" t="str">
            <v>REGIONAL RURAL BANKS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T49" t="str">
            <v/>
          </cell>
          <cell r="AU49" t="str">
            <v/>
          </cell>
          <cell r="AV49" t="str">
            <v/>
          </cell>
          <cell r="AW49" t="str">
            <v/>
          </cell>
          <cell r="AX49" t="str">
            <v/>
          </cell>
        </row>
        <row r="50">
          <cell r="B50" t="str">
            <v>BARODA RAJASTHAN KSHETRIYA GRAMIN BANK</v>
          </cell>
          <cell r="C50">
            <v>403649</v>
          </cell>
          <cell r="D50">
            <v>881520.44</v>
          </cell>
          <cell r="E50">
            <v>57747</v>
          </cell>
          <cell r="F50">
            <v>84019.520000000004</v>
          </cell>
          <cell r="G50">
            <v>5706</v>
          </cell>
          <cell r="H50">
            <v>7044.43</v>
          </cell>
          <cell r="I50">
            <v>7</v>
          </cell>
          <cell r="J50">
            <v>223.72</v>
          </cell>
          <cell r="K50">
            <v>91</v>
          </cell>
          <cell r="L50">
            <v>3574.71</v>
          </cell>
          <cell r="M50">
            <v>0</v>
          </cell>
          <cell r="N50">
            <v>0</v>
          </cell>
          <cell r="O50">
            <v>461494</v>
          </cell>
          <cell r="P50">
            <v>969338.39</v>
          </cell>
          <cell r="Q50">
            <v>18569</v>
          </cell>
          <cell r="R50">
            <v>37255.870000000003</v>
          </cell>
          <cell r="S50">
            <v>43716</v>
          </cell>
          <cell r="T50">
            <v>122267.34</v>
          </cell>
          <cell r="U50">
            <v>2</v>
          </cell>
          <cell r="V50">
            <v>445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43718</v>
          </cell>
          <cell r="AD50">
            <v>122712.34</v>
          </cell>
          <cell r="AE50">
            <v>0</v>
          </cell>
          <cell r="AF50">
            <v>0</v>
          </cell>
          <cell r="AG50">
            <v>75</v>
          </cell>
          <cell r="AH50">
            <v>204.65</v>
          </cell>
          <cell r="AI50">
            <v>789</v>
          </cell>
          <cell r="AJ50">
            <v>4620.25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864</v>
          </cell>
          <cell r="AT50">
            <v>4824.8999999999996</v>
          </cell>
          <cell r="AU50">
            <v>506076</v>
          </cell>
          <cell r="AV50">
            <v>1096875.6399999999</v>
          </cell>
          <cell r="AW50">
            <v>348885</v>
          </cell>
          <cell r="AX50">
            <v>774174.82</v>
          </cell>
        </row>
        <row r="51">
          <cell r="B51" t="str">
            <v>RAJASTHAN MARUDHARA GRAMIN BANK</v>
          </cell>
          <cell r="C51">
            <v>117326</v>
          </cell>
          <cell r="D51">
            <v>268993.48</v>
          </cell>
          <cell r="E51">
            <v>2572</v>
          </cell>
          <cell r="F51">
            <v>8894.93</v>
          </cell>
          <cell r="G51">
            <v>12</v>
          </cell>
          <cell r="H51">
            <v>8.65</v>
          </cell>
          <cell r="I51">
            <v>72</v>
          </cell>
          <cell r="J51">
            <v>42.42</v>
          </cell>
          <cell r="K51">
            <v>1</v>
          </cell>
          <cell r="L51">
            <v>0.08</v>
          </cell>
          <cell r="M51">
            <v>0</v>
          </cell>
          <cell r="N51">
            <v>0</v>
          </cell>
          <cell r="O51">
            <v>119971</v>
          </cell>
          <cell r="P51">
            <v>277930.90000000002</v>
          </cell>
          <cell r="Q51">
            <v>45392</v>
          </cell>
          <cell r="R51">
            <v>84025.17</v>
          </cell>
          <cell r="S51">
            <v>12881</v>
          </cell>
          <cell r="T51">
            <v>92741.28</v>
          </cell>
          <cell r="U51">
            <v>45</v>
          </cell>
          <cell r="V51">
            <v>1884.98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12926</v>
          </cell>
          <cell r="AD51">
            <v>94626.27</v>
          </cell>
          <cell r="AE51">
            <v>0</v>
          </cell>
          <cell r="AF51">
            <v>0</v>
          </cell>
          <cell r="AG51">
            <v>41</v>
          </cell>
          <cell r="AH51">
            <v>60.92</v>
          </cell>
          <cell r="AI51">
            <v>3163</v>
          </cell>
          <cell r="AJ51">
            <v>11434.58</v>
          </cell>
          <cell r="AK51">
            <v>0</v>
          </cell>
          <cell r="AL51">
            <v>0</v>
          </cell>
          <cell r="AM51">
            <v>1</v>
          </cell>
          <cell r="AN51">
            <v>0</v>
          </cell>
          <cell r="AO51">
            <v>9</v>
          </cell>
          <cell r="AP51">
            <v>13.74</v>
          </cell>
          <cell r="AQ51">
            <v>0</v>
          </cell>
          <cell r="AR51">
            <v>0</v>
          </cell>
          <cell r="AS51">
            <v>3214</v>
          </cell>
          <cell r="AT51">
            <v>11509.23</v>
          </cell>
          <cell r="AU51">
            <v>136111</v>
          </cell>
          <cell r="AV51">
            <v>384066.4</v>
          </cell>
          <cell r="AW51">
            <v>66971</v>
          </cell>
          <cell r="AX51">
            <v>136180.48000000001</v>
          </cell>
        </row>
        <row r="52">
          <cell r="B52" t="str">
            <v>Sub Total</v>
          </cell>
          <cell r="C52">
            <v>520975</v>
          </cell>
          <cell r="D52">
            <v>1150513.92</v>
          </cell>
          <cell r="E52">
            <v>60319</v>
          </cell>
          <cell r="F52">
            <v>92914.45</v>
          </cell>
          <cell r="G52">
            <v>5718</v>
          </cell>
          <cell r="H52">
            <v>7053.08</v>
          </cell>
          <cell r="I52">
            <v>79</v>
          </cell>
          <cell r="J52">
            <v>266.14</v>
          </cell>
          <cell r="K52">
            <v>92</v>
          </cell>
          <cell r="L52">
            <v>3574.78</v>
          </cell>
          <cell r="M52">
            <v>0</v>
          </cell>
          <cell r="N52">
            <v>0</v>
          </cell>
          <cell r="O52">
            <v>581465</v>
          </cell>
          <cell r="P52">
            <v>1247269.29</v>
          </cell>
          <cell r="Q52">
            <v>63961</v>
          </cell>
          <cell r="R52">
            <v>121281.03</v>
          </cell>
          <cell r="S52">
            <v>56597</v>
          </cell>
          <cell r="T52">
            <v>215008.63</v>
          </cell>
          <cell r="U52">
            <v>47</v>
          </cell>
          <cell r="V52">
            <v>2329.98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56644</v>
          </cell>
          <cell r="AD52">
            <v>217338.61</v>
          </cell>
          <cell r="AE52">
            <v>0</v>
          </cell>
          <cell r="AF52">
            <v>0</v>
          </cell>
          <cell r="AG52">
            <v>116</v>
          </cell>
          <cell r="AH52">
            <v>265.57</v>
          </cell>
          <cell r="AI52">
            <v>3952</v>
          </cell>
          <cell r="AJ52">
            <v>16054.83</v>
          </cell>
          <cell r="AK52">
            <v>0</v>
          </cell>
          <cell r="AL52">
            <v>0</v>
          </cell>
          <cell r="AM52">
            <v>1</v>
          </cell>
          <cell r="AN52">
            <v>0</v>
          </cell>
          <cell r="AO52">
            <v>9</v>
          </cell>
          <cell r="AP52">
            <v>13.74</v>
          </cell>
          <cell r="AQ52">
            <v>0</v>
          </cell>
          <cell r="AR52">
            <v>0</v>
          </cell>
          <cell r="AS52">
            <v>4078</v>
          </cell>
          <cell r="AT52">
            <v>16334.13</v>
          </cell>
          <cell r="AU52">
            <v>642187</v>
          </cell>
          <cell r="AV52">
            <v>1480942.04</v>
          </cell>
          <cell r="AW52">
            <v>415856</v>
          </cell>
          <cell r="AX52">
            <v>910355.3</v>
          </cell>
        </row>
        <row r="53">
          <cell r="B53" t="str">
            <v>COOPERATIVE SECTOR BANKS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</row>
        <row r="54">
          <cell r="B54" t="str">
            <v>RAJASTHAN STATE COOPERATIVE BANK</v>
          </cell>
          <cell r="C54">
            <v>2789635</v>
          </cell>
          <cell r="D54">
            <v>1190976.56</v>
          </cell>
          <cell r="E54">
            <v>32587</v>
          </cell>
          <cell r="F54">
            <v>15695.37</v>
          </cell>
          <cell r="G54">
            <v>3043</v>
          </cell>
          <cell r="H54">
            <v>742.49</v>
          </cell>
          <cell r="I54">
            <v>80</v>
          </cell>
          <cell r="J54">
            <v>0</v>
          </cell>
          <cell r="K54">
            <v>11977</v>
          </cell>
          <cell r="L54">
            <v>1747.33</v>
          </cell>
          <cell r="M54">
            <v>1023</v>
          </cell>
          <cell r="N54">
            <v>1645.62</v>
          </cell>
          <cell r="O54">
            <v>2834279</v>
          </cell>
          <cell r="P54">
            <v>1208419.26</v>
          </cell>
          <cell r="Q54">
            <v>1837252</v>
          </cell>
          <cell r="R54">
            <v>634835.32999999996</v>
          </cell>
          <cell r="S54">
            <v>67258</v>
          </cell>
          <cell r="T54">
            <v>14518.23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67258</v>
          </cell>
          <cell r="AD54">
            <v>14518.23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14</v>
          </cell>
          <cell r="AJ54">
            <v>115.27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4484</v>
          </cell>
          <cell r="AP54">
            <v>74.37</v>
          </cell>
          <cell r="AQ54">
            <v>0</v>
          </cell>
          <cell r="AR54">
            <v>0</v>
          </cell>
          <cell r="AS54">
            <v>4498</v>
          </cell>
          <cell r="AT54">
            <v>189.64</v>
          </cell>
          <cell r="AU54">
            <v>2906035</v>
          </cell>
          <cell r="AV54">
            <v>1223127.1299999999</v>
          </cell>
          <cell r="AW54">
            <v>1993380</v>
          </cell>
          <cell r="AX54">
            <v>718706.12</v>
          </cell>
        </row>
        <row r="55">
          <cell r="B55" t="str">
            <v>RAJASTHAN STATE LAND DEVELOPMENT BANK</v>
          </cell>
          <cell r="C55">
            <v>0</v>
          </cell>
          <cell r="D55">
            <v>0</v>
          </cell>
          <cell r="E55">
            <v>142</v>
          </cell>
          <cell r="F55">
            <v>297.85000000000002</v>
          </cell>
          <cell r="G55">
            <v>42</v>
          </cell>
          <cell r="H55">
            <v>113.29</v>
          </cell>
          <cell r="I55">
            <v>631</v>
          </cell>
          <cell r="J55">
            <v>2119.61</v>
          </cell>
          <cell r="K55">
            <v>3</v>
          </cell>
          <cell r="L55">
            <v>0.9</v>
          </cell>
          <cell r="M55">
            <v>0</v>
          </cell>
          <cell r="N55">
            <v>0</v>
          </cell>
          <cell r="O55">
            <v>776</v>
          </cell>
          <cell r="P55">
            <v>2418.36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8</v>
          </cell>
          <cell r="AJ55">
            <v>106.99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25</v>
          </cell>
          <cell r="AP55">
            <v>91.05</v>
          </cell>
          <cell r="AQ55">
            <v>0</v>
          </cell>
          <cell r="AR55">
            <v>0</v>
          </cell>
          <cell r="AS55">
            <v>33</v>
          </cell>
          <cell r="AT55">
            <v>198.04</v>
          </cell>
          <cell r="AU55">
            <v>809</v>
          </cell>
          <cell r="AV55">
            <v>2616.4</v>
          </cell>
          <cell r="AW55">
            <v>0</v>
          </cell>
          <cell r="AX55">
            <v>0</v>
          </cell>
        </row>
        <row r="56">
          <cell r="B56" t="str">
            <v>Sub Total</v>
          </cell>
          <cell r="C56">
            <v>2789635</v>
          </cell>
          <cell r="D56">
            <v>1190976.56</v>
          </cell>
          <cell r="E56">
            <v>32729</v>
          </cell>
          <cell r="F56">
            <v>15993.22</v>
          </cell>
          <cell r="G56">
            <v>3085</v>
          </cell>
          <cell r="H56">
            <v>855.78</v>
          </cell>
          <cell r="I56">
            <v>711</v>
          </cell>
          <cell r="J56">
            <v>2119.61</v>
          </cell>
          <cell r="K56">
            <v>11980</v>
          </cell>
          <cell r="L56">
            <v>1748.23</v>
          </cell>
          <cell r="M56">
            <v>1023</v>
          </cell>
          <cell r="N56">
            <v>1645.62</v>
          </cell>
          <cell r="O56">
            <v>2835055</v>
          </cell>
          <cell r="P56">
            <v>1210837.6200000001</v>
          </cell>
          <cell r="Q56">
            <v>1837252</v>
          </cell>
          <cell r="R56">
            <v>634835.32999999996</v>
          </cell>
          <cell r="S56">
            <v>67258</v>
          </cell>
          <cell r="T56">
            <v>14518.23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67258</v>
          </cell>
          <cell r="AD56">
            <v>14518.23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22</v>
          </cell>
          <cell r="AJ56">
            <v>222.26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4509</v>
          </cell>
          <cell r="AP56">
            <v>165.42</v>
          </cell>
          <cell r="AQ56">
            <v>0</v>
          </cell>
          <cell r="AR56">
            <v>0</v>
          </cell>
          <cell r="AS56">
            <v>4531</v>
          </cell>
          <cell r="AT56">
            <v>387.68</v>
          </cell>
          <cell r="AU56">
            <v>2906844</v>
          </cell>
          <cell r="AV56">
            <v>1225743.53</v>
          </cell>
          <cell r="AW56">
            <v>1993380</v>
          </cell>
          <cell r="AX56">
            <v>718706.12</v>
          </cell>
        </row>
        <row r="57">
          <cell r="B57" t="str">
            <v>SMALL FINANCE BANK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 t="str">
            <v/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</row>
        <row r="58">
          <cell r="B58" t="str">
            <v>AU SMALL FIN.BANK</v>
          </cell>
          <cell r="C58">
            <v>0</v>
          </cell>
          <cell r="D58">
            <v>0</v>
          </cell>
          <cell r="E58">
            <v>22897</v>
          </cell>
          <cell r="F58">
            <v>47235.98</v>
          </cell>
          <cell r="G58">
            <v>15163</v>
          </cell>
          <cell r="H58">
            <v>8833.86</v>
          </cell>
          <cell r="I58">
            <v>1</v>
          </cell>
          <cell r="J58">
            <v>227.46</v>
          </cell>
          <cell r="K58">
            <v>17</v>
          </cell>
          <cell r="L58">
            <v>3104.05</v>
          </cell>
          <cell r="M58">
            <v>0</v>
          </cell>
          <cell r="N58">
            <v>0</v>
          </cell>
          <cell r="O58">
            <v>22915</v>
          </cell>
          <cell r="P58">
            <v>50567.48</v>
          </cell>
          <cell r="Q58">
            <v>19837</v>
          </cell>
          <cell r="R58">
            <v>29816.29</v>
          </cell>
          <cell r="S58">
            <v>9081</v>
          </cell>
          <cell r="T58">
            <v>100819.17</v>
          </cell>
          <cell r="U58">
            <v>69</v>
          </cell>
          <cell r="V58">
            <v>7162.47</v>
          </cell>
          <cell r="W58">
            <v>5</v>
          </cell>
          <cell r="X58">
            <v>3039.81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9155</v>
          </cell>
          <cell r="AD58">
            <v>111021.45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242</v>
          </cell>
          <cell r="AJ58">
            <v>2540.7600000000002</v>
          </cell>
          <cell r="AK58">
            <v>0</v>
          </cell>
          <cell r="AL58">
            <v>0</v>
          </cell>
          <cell r="AM58">
            <v>19</v>
          </cell>
          <cell r="AN58">
            <v>12575.23</v>
          </cell>
          <cell r="AO58">
            <v>2016</v>
          </cell>
          <cell r="AP58">
            <v>1029.22</v>
          </cell>
          <cell r="AQ58">
            <v>0</v>
          </cell>
          <cell r="AR58">
            <v>0</v>
          </cell>
          <cell r="AS58">
            <v>2277</v>
          </cell>
          <cell r="AT58">
            <v>16145.21</v>
          </cell>
          <cell r="AU58">
            <v>34347</v>
          </cell>
          <cell r="AV58">
            <v>177734.15</v>
          </cell>
          <cell r="AW58">
            <v>24683</v>
          </cell>
          <cell r="AX58">
            <v>50544.15</v>
          </cell>
        </row>
        <row r="59">
          <cell r="B59" t="str">
            <v>EQUITAS SMALL FIN. BANK</v>
          </cell>
          <cell r="C59">
            <v>0</v>
          </cell>
          <cell r="D59">
            <v>0</v>
          </cell>
          <cell r="E59">
            <v>1888</v>
          </cell>
          <cell r="F59">
            <v>1119.18</v>
          </cell>
          <cell r="G59">
            <v>1888</v>
          </cell>
          <cell r="H59">
            <v>1119.18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1888</v>
          </cell>
          <cell r="P59">
            <v>1119.18</v>
          </cell>
          <cell r="Q59">
            <v>1061</v>
          </cell>
          <cell r="R59">
            <v>566.46</v>
          </cell>
          <cell r="S59">
            <v>1032</v>
          </cell>
          <cell r="T59">
            <v>8519.92</v>
          </cell>
          <cell r="U59">
            <v>18</v>
          </cell>
          <cell r="V59">
            <v>177.95</v>
          </cell>
          <cell r="W59">
            <v>15</v>
          </cell>
          <cell r="X59">
            <v>308.02999999999997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1065</v>
          </cell>
          <cell r="AD59">
            <v>9005.9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45</v>
          </cell>
          <cell r="AJ59">
            <v>148.57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1891</v>
          </cell>
          <cell r="AP59">
            <v>1062.67</v>
          </cell>
          <cell r="AQ59">
            <v>0</v>
          </cell>
          <cell r="AR59">
            <v>0</v>
          </cell>
          <cell r="AS59">
            <v>1936</v>
          </cell>
          <cell r="AT59">
            <v>1211.24</v>
          </cell>
          <cell r="AU59">
            <v>4889</v>
          </cell>
          <cell r="AV59">
            <v>11336.32</v>
          </cell>
          <cell r="AW59">
            <v>3755</v>
          </cell>
          <cell r="AX59">
            <v>2068.59</v>
          </cell>
        </row>
        <row r="60">
          <cell r="B60" t="str">
            <v>UJJIVAN SMALL FIN. BANK</v>
          </cell>
          <cell r="C60">
            <v>76</v>
          </cell>
          <cell r="D60">
            <v>477.5</v>
          </cell>
          <cell r="E60">
            <v>10234</v>
          </cell>
          <cell r="F60">
            <v>7747.71</v>
          </cell>
          <cell r="G60">
            <v>3733</v>
          </cell>
          <cell r="H60">
            <v>2919.23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10310</v>
          </cell>
          <cell r="P60">
            <v>8225.2099999999991</v>
          </cell>
          <cell r="Q60">
            <v>9931</v>
          </cell>
          <cell r="R60">
            <v>6801.47</v>
          </cell>
          <cell r="S60">
            <v>2182</v>
          </cell>
          <cell r="T60">
            <v>3519.68</v>
          </cell>
          <cell r="U60">
            <v>3</v>
          </cell>
          <cell r="V60">
            <v>419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2185</v>
          </cell>
          <cell r="AD60">
            <v>3938.68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3944</v>
          </cell>
          <cell r="AJ60">
            <v>6339.16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7777</v>
          </cell>
          <cell r="AP60">
            <v>5484.98</v>
          </cell>
          <cell r="AQ60">
            <v>0</v>
          </cell>
          <cell r="AR60">
            <v>0</v>
          </cell>
          <cell r="AS60">
            <v>11721</v>
          </cell>
          <cell r="AT60">
            <v>11824.14</v>
          </cell>
          <cell r="AU60">
            <v>24216</v>
          </cell>
          <cell r="AV60">
            <v>23988.03</v>
          </cell>
          <cell r="AW60">
            <v>11813</v>
          </cell>
          <cell r="AX60">
            <v>8481.56</v>
          </cell>
        </row>
        <row r="61">
          <cell r="B61" t="str">
            <v>JANA SMALL FIN. BANK</v>
          </cell>
          <cell r="C61">
            <v>0</v>
          </cell>
          <cell r="D61">
            <v>0</v>
          </cell>
          <cell r="E61">
            <v>5009</v>
          </cell>
          <cell r="F61">
            <v>4005.65</v>
          </cell>
          <cell r="G61">
            <v>692</v>
          </cell>
          <cell r="H61">
            <v>1202.8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5009</v>
          </cell>
          <cell r="P61">
            <v>4005.65</v>
          </cell>
          <cell r="Q61">
            <v>3205</v>
          </cell>
          <cell r="R61">
            <v>1825.73</v>
          </cell>
          <cell r="S61">
            <v>1277</v>
          </cell>
          <cell r="T61">
            <v>7075.46</v>
          </cell>
          <cell r="U61">
            <v>2</v>
          </cell>
          <cell r="V61">
            <v>167.5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1279</v>
          </cell>
          <cell r="AD61">
            <v>7242.96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602</v>
          </cell>
          <cell r="AJ61">
            <v>6515.65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4317</v>
          </cell>
          <cell r="AP61">
            <v>3366.87</v>
          </cell>
          <cell r="AQ61">
            <v>0</v>
          </cell>
          <cell r="AR61">
            <v>0</v>
          </cell>
          <cell r="AS61">
            <v>4919</v>
          </cell>
          <cell r="AT61">
            <v>9882.52</v>
          </cell>
          <cell r="AU61">
            <v>11207</v>
          </cell>
          <cell r="AV61">
            <v>21131.13</v>
          </cell>
          <cell r="AW61">
            <v>10042</v>
          </cell>
          <cell r="AX61">
            <v>7330.11</v>
          </cell>
        </row>
        <row r="62">
          <cell r="B62" t="str">
            <v>CAPITAL SMALL FIN. BANK</v>
          </cell>
          <cell r="C62">
            <v>19</v>
          </cell>
          <cell r="D62">
            <v>143.1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19</v>
          </cell>
          <cell r="P62">
            <v>143.1</v>
          </cell>
          <cell r="Q62">
            <v>0</v>
          </cell>
          <cell r="R62">
            <v>0</v>
          </cell>
          <cell r="S62">
            <v>6</v>
          </cell>
          <cell r="T62">
            <v>149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6</v>
          </cell>
          <cell r="AD62">
            <v>149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26</v>
          </cell>
          <cell r="AJ62">
            <v>278.85000000000002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26</v>
          </cell>
          <cell r="AT62">
            <v>278.85000000000002</v>
          </cell>
          <cell r="AU62">
            <v>51</v>
          </cell>
          <cell r="AV62">
            <v>570.95000000000005</v>
          </cell>
          <cell r="AW62">
            <v>0</v>
          </cell>
          <cell r="AX62">
            <v>0</v>
          </cell>
        </row>
        <row r="63">
          <cell r="B63" t="str">
            <v>UTKARSH SMALL FIN. BANK</v>
          </cell>
          <cell r="C63">
            <v>0</v>
          </cell>
          <cell r="D63">
            <v>0</v>
          </cell>
          <cell r="E63">
            <v>2373</v>
          </cell>
          <cell r="F63">
            <v>1218.4100000000001</v>
          </cell>
          <cell r="G63">
            <v>1946</v>
          </cell>
          <cell r="H63">
            <v>979.65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2373</v>
          </cell>
          <cell r="P63">
            <v>1218.4100000000001</v>
          </cell>
          <cell r="Q63">
            <v>2373</v>
          </cell>
          <cell r="R63">
            <v>1218.4100000000001</v>
          </cell>
          <cell r="S63">
            <v>86</v>
          </cell>
          <cell r="T63">
            <v>1988.59</v>
          </cell>
          <cell r="U63">
            <v>5</v>
          </cell>
          <cell r="V63">
            <v>250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91</v>
          </cell>
          <cell r="AD63">
            <v>2238.59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5</v>
          </cell>
          <cell r="AJ63">
            <v>63.8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354</v>
          </cell>
          <cell r="AP63">
            <v>258.95</v>
          </cell>
          <cell r="AQ63">
            <v>0</v>
          </cell>
          <cell r="AR63">
            <v>0</v>
          </cell>
          <cell r="AS63">
            <v>359</v>
          </cell>
          <cell r="AT63">
            <v>322.75</v>
          </cell>
          <cell r="AU63">
            <v>2823</v>
          </cell>
          <cell r="AV63">
            <v>3779.75</v>
          </cell>
          <cell r="AW63">
            <v>2725</v>
          </cell>
          <cell r="AX63">
            <v>1392.11</v>
          </cell>
        </row>
        <row r="64">
          <cell r="B64" t="str">
            <v>UNITY SMALL FINANCE BANK</v>
          </cell>
          <cell r="C64">
            <v>0</v>
          </cell>
          <cell r="D64">
            <v>0</v>
          </cell>
          <cell r="E64">
            <v>882</v>
          </cell>
          <cell r="F64">
            <v>477.78</v>
          </cell>
          <cell r="G64">
            <v>882</v>
          </cell>
          <cell r="H64">
            <v>477.78</v>
          </cell>
          <cell r="I64">
            <v>0</v>
          </cell>
          <cell r="J64">
            <v>0</v>
          </cell>
          <cell r="K64">
            <v>888</v>
          </cell>
          <cell r="L64">
            <v>540.16</v>
          </cell>
          <cell r="M64">
            <v>0</v>
          </cell>
          <cell r="N64">
            <v>0</v>
          </cell>
          <cell r="O64">
            <v>1770</v>
          </cell>
          <cell r="P64">
            <v>1017.94</v>
          </cell>
          <cell r="Q64">
            <v>0</v>
          </cell>
          <cell r="R64">
            <v>0</v>
          </cell>
          <cell r="S64">
            <v>81</v>
          </cell>
          <cell r="T64">
            <v>1661.61</v>
          </cell>
          <cell r="U64">
            <v>11</v>
          </cell>
          <cell r="V64">
            <v>280.7</v>
          </cell>
          <cell r="W64">
            <v>3</v>
          </cell>
          <cell r="X64">
            <v>93.08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95</v>
          </cell>
          <cell r="AD64">
            <v>2035.39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61</v>
          </cell>
          <cell r="AL64">
            <v>23.62</v>
          </cell>
          <cell r="AM64">
            <v>0</v>
          </cell>
          <cell r="AN64">
            <v>0</v>
          </cell>
          <cell r="AO64">
            <v>119</v>
          </cell>
          <cell r="AP64">
            <v>50.85</v>
          </cell>
          <cell r="AQ64">
            <v>0</v>
          </cell>
          <cell r="AR64">
            <v>0</v>
          </cell>
          <cell r="AS64">
            <v>180</v>
          </cell>
          <cell r="AT64">
            <v>74.47</v>
          </cell>
          <cell r="AU64">
            <v>2045</v>
          </cell>
          <cell r="AV64">
            <v>3127.8</v>
          </cell>
          <cell r="AW64">
            <v>1512</v>
          </cell>
          <cell r="AX64">
            <v>842.94</v>
          </cell>
        </row>
        <row r="65">
          <cell r="B65" t="str">
            <v>ESAF SMALL FIN. BANK</v>
          </cell>
          <cell r="C65">
            <v>0</v>
          </cell>
          <cell r="D65">
            <v>0</v>
          </cell>
          <cell r="E65">
            <v>300</v>
          </cell>
          <cell r="F65">
            <v>230.1</v>
          </cell>
          <cell r="G65">
            <v>300</v>
          </cell>
          <cell r="H65">
            <v>230.1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300</v>
          </cell>
          <cell r="P65">
            <v>230.1</v>
          </cell>
          <cell r="Q65">
            <v>300</v>
          </cell>
          <cell r="R65">
            <v>230.1</v>
          </cell>
          <cell r="S65">
            <v>159</v>
          </cell>
          <cell r="T65">
            <v>98.1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159</v>
          </cell>
          <cell r="AD65">
            <v>98.1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22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1076</v>
          </cell>
          <cell r="AP65">
            <v>554.20000000000005</v>
          </cell>
          <cell r="AQ65">
            <v>0</v>
          </cell>
          <cell r="AR65">
            <v>0</v>
          </cell>
          <cell r="AS65">
            <v>1077</v>
          </cell>
          <cell r="AT65">
            <v>576.20000000000005</v>
          </cell>
          <cell r="AU65">
            <v>1536</v>
          </cell>
          <cell r="AV65">
            <v>904.4</v>
          </cell>
          <cell r="AW65">
            <v>1520</v>
          </cell>
          <cell r="AX65">
            <v>801.52</v>
          </cell>
        </row>
        <row r="66">
          <cell r="B66" t="str">
            <v>SURYODAY SMALL FIN. BANK</v>
          </cell>
          <cell r="C66">
            <v>0</v>
          </cell>
          <cell r="D66">
            <v>0</v>
          </cell>
          <cell r="E66">
            <v>7944</v>
          </cell>
          <cell r="F66">
            <v>4875.62</v>
          </cell>
          <cell r="G66">
            <v>7938</v>
          </cell>
          <cell r="H66">
            <v>4871.8500000000004</v>
          </cell>
          <cell r="I66">
            <v>8</v>
          </cell>
          <cell r="J66">
            <v>4.96</v>
          </cell>
          <cell r="K66">
            <v>102</v>
          </cell>
          <cell r="L66">
            <v>62.27</v>
          </cell>
          <cell r="M66">
            <v>0</v>
          </cell>
          <cell r="N66">
            <v>0</v>
          </cell>
          <cell r="O66">
            <v>8054</v>
          </cell>
          <cell r="P66">
            <v>4942.8500000000004</v>
          </cell>
          <cell r="Q66">
            <v>4033</v>
          </cell>
          <cell r="R66">
            <v>2799.75</v>
          </cell>
          <cell r="S66">
            <v>217</v>
          </cell>
          <cell r="T66">
            <v>711.51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217</v>
          </cell>
          <cell r="AD66">
            <v>711.51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456</v>
          </cell>
          <cell r="AP66">
            <v>276.18</v>
          </cell>
          <cell r="AQ66">
            <v>0</v>
          </cell>
          <cell r="AR66">
            <v>0</v>
          </cell>
          <cell r="AS66">
            <v>456</v>
          </cell>
          <cell r="AT66">
            <v>276.18</v>
          </cell>
          <cell r="AU66">
            <v>8727</v>
          </cell>
          <cell r="AV66">
            <v>5930.54</v>
          </cell>
          <cell r="AW66">
            <v>8702</v>
          </cell>
          <cell r="AX66">
            <v>5349.93</v>
          </cell>
        </row>
        <row r="67">
          <cell r="B67" t="str">
            <v>Sub Total</v>
          </cell>
          <cell r="C67">
            <v>95</v>
          </cell>
          <cell r="D67">
            <v>620.6</v>
          </cell>
          <cell r="E67">
            <v>51527</v>
          </cell>
          <cell r="F67">
            <v>66910.42</v>
          </cell>
          <cell r="G67">
            <v>32542</v>
          </cell>
          <cell r="H67">
            <v>20634.45</v>
          </cell>
          <cell r="I67">
            <v>9</v>
          </cell>
          <cell r="J67">
            <v>232.42</v>
          </cell>
          <cell r="K67">
            <v>1007</v>
          </cell>
          <cell r="L67">
            <v>3706.48</v>
          </cell>
          <cell r="M67">
            <v>0</v>
          </cell>
          <cell r="N67">
            <v>0</v>
          </cell>
          <cell r="O67">
            <v>52638</v>
          </cell>
          <cell r="P67">
            <v>71469.919999999998</v>
          </cell>
          <cell r="Q67">
            <v>40740</v>
          </cell>
          <cell r="R67">
            <v>43258.21</v>
          </cell>
          <cell r="S67">
            <v>14121</v>
          </cell>
          <cell r="T67">
            <v>124543.03999999999</v>
          </cell>
          <cell r="U67">
            <v>108</v>
          </cell>
          <cell r="V67">
            <v>8457.6200000000008</v>
          </cell>
          <cell r="W67">
            <v>23</v>
          </cell>
          <cell r="X67">
            <v>3440.92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14252</v>
          </cell>
          <cell r="AD67">
            <v>136441.59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4865</v>
          </cell>
          <cell r="AJ67">
            <v>15908.78</v>
          </cell>
          <cell r="AK67">
            <v>61</v>
          </cell>
          <cell r="AL67">
            <v>23.62</v>
          </cell>
          <cell r="AM67">
            <v>19</v>
          </cell>
          <cell r="AN67">
            <v>12575.23</v>
          </cell>
          <cell r="AO67">
            <v>18006</v>
          </cell>
          <cell r="AP67">
            <v>12083.92</v>
          </cell>
          <cell r="AQ67">
            <v>0</v>
          </cell>
          <cell r="AR67">
            <v>0</v>
          </cell>
          <cell r="AS67">
            <v>22951</v>
          </cell>
          <cell r="AT67">
            <v>40591.56</v>
          </cell>
          <cell r="AU67">
            <v>89841</v>
          </cell>
          <cell r="AV67">
            <v>248503.06</v>
          </cell>
          <cell r="AW67">
            <v>64752</v>
          </cell>
          <cell r="AX67">
            <v>76810.91</v>
          </cell>
        </row>
        <row r="68">
          <cell r="B68" t="str">
            <v>PAYMENT BANKS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 t="str">
            <v/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</row>
        <row r="69">
          <cell r="B69" t="str">
            <v>FINO PAYMENTS BANK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B70" t="str">
            <v>AIRTEL PAYMENTS BANK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</row>
        <row r="71">
          <cell r="B71" t="str">
            <v>INDIA POST PAYMENTS BANK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B72" t="str">
            <v>Sub Total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B73" t="str">
            <v>Grand Total</v>
          </cell>
          <cell r="C73">
            <v>4084346</v>
          </cell>
          <cell r="D73">
            <v>4435044.8499999996</v>
          </cell>
          <cell r="E73">
            <v>497388</v>
          </cell>
          <cell r="F73">
            <v>847225.89</v>
          </cell>
          <cell r="G73">
            <v>222681</v>
          </cell>
          <cell r="H73">
            <v>238414.67</v>
          </cell>
          <cell r="I73">
            <v>2233</v>
          </cell>
          <cell r="J73">
            <v>27834.240000000002</v>
          </cell>
          <cell r="K73">
            <v>32104</v>
          </cell>
          <cell r="L73">
            <v>1179920.23</v>
          </cell>
          <cell r="M73">
            <v>1062</v>
          </cell>
          <cell r="N73">
            <v>2366.54</v>
          </cell>
          <cell r="O73">
            <v>4616071</v>
          </cell>
          <cell r="P73">
            <v>6490025.2199999997</v>
          </cell>
          <cell r="Q73">
            <v>2643233</v>
          </cell>
          <cell r="R73">
            <v>2322903.5699999998</v>
          </cell>
          <cell r="S73">
            <v>327389</v>
          </cell>
          <cell r="T73">
            <v>4242370.55</v>
          </cell>
          <cell r="U73">
            <v>26666</v>
          </cell>
          <cell r="V73">
            <v>3482521.25</v>
          </cell>
          <cell r="W73">
            <v>4776</v>
          </cell>
          <cell r="X73">
            <v>1697367.07</v>
          </cell>
          <cell r="Y73">
            <v>49</v>
          </cell>
          <cell r="Z73">
            <v>4540.08</v>
          </cell>
          <cell r="AA73">
            <v>0</v>
          </cell>
          <cell r="AB73">
            <v>0</v>
          </cell>
          <cell r="AC73">
            <v>358880</v>
          </cell>
          <cell r="AD73">
            <v>9426798.9499999993</v>
          </cell>
          <cell r="AE73">
            <v>20</v>
          </cell>
          <cell r="AF73">
            <v>2770.26</v>
          </cell>
          <cell r="AG73">
            <v>5221</v>
          </cell>
          <cell r="AH73">
            <v>9796.74</v>
          </cell>
          <cell r="AI73">
            <v>44729</v>
          </cell>
          <cell r="AJ73">
            <v>175360.39</v>
          </cell>
          <cell r="AK73">
            <v>96</v>
          </cell>
          <cell r="AL73">
            <v>1401.81</v>
          </cell>
          <cell r="AM73">
            <v>10316</v>
          </cell>
          <cell r="AN73">
            <v>44549.37</v>
          </cell>
          <cell r="AO73">
            <v>44334</v>
          </cell>
          <cell r="AP73">
            <v>48336.77</v>
          </cell>
          <cell r="AQ73">
            <v>22</v>
          </cell>
          <cell r="AR73">
            <v>19.059999999999999</v>
          </cell>
          <cell r="AS73">
            <v>104716</v>
          </cell>
          <cell r="AT73">
            <v>282215.33</v>
          </cell>
          <cell r="AU73">
            <v>5079667</v>
          </cell>
          <cell r="AV73">
            <v>16199039.5</v>
          </cell>
          <cell r="AW73">
            <v>3365096</v>
          </cell>
          <cell r="AX73">
            <v>4299027.87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PDisbursement"/>
    </sheetNames>
    <sheetDataSet>
      <sheetData sheetId="0">
        <row r="8">
          <cell r="B8" t="str">
            <v>AJMER</v>
          </cell>
          <cell r="C8">
            <v>104241</v>
          </cell>
          <cell r="D8">
            <v>123946.55</v>
          </cell>
          <cell r="E8">
            <v>15828</v>
          </cell>
          <cell r="F8">
            <v>26882.01</v>
          </cell>
          <cell r="G8">
            <v>9786</v>
          </cell>
          <cell r="H8">
            <v>11942.82</v>
          </cell>
          <cell r="I8">
            <v>37</v>
          </cell>
          <cell r="J8">
            <v>583.69000000000005</v>
          </cell>
          <cell r="K8">
            <v>516</v>
          </cell>
          <cell r="L8">
            <v>29961.8</v>
          </cell>
          <cell r="M8">
            <v>0</v>
          </cell>
          <cell r="N8">
            <v>0</v>
          </cell>
          <cell r="O8">
            <v>120622</v>
          </cell>
          <cell r="P8">
            <v>181374.06</v>
          </cell>
          <cell r="Q8">
            <v>86160</v>
          </cell>
          <cell r="R8">
            <v>90125.78</v>
          </cell>
          <cell r="S8">
            <v>11452</v>
          </cell>
          <cell r="T8">
            <v>187822.1</v>
          </cell>
          <cell r="U8">
            <v>1114</v>
          </cell>
          <cell r="V8">
            <v>142100.65</v>
          </cell>
          <cell r="W8">
            <v>168</v>
          </cell>
          <cell r="X8">
            <v>61216.43</v>
          </cell>
          <cell r="Y8">
            <v>2</v>
          </cell>
          <cell r="Z8">
            <v>595.36</v>
          </cell>
          <cell r="AA8">
            <v>0</v>
          </cell>
          <cell r="AB8">
            <v>0</v>
          </cell>
          <cell r="AC8">
            <v>12736</v>
          </cell>
          <cell r="AD8">
            <v>391734.54</v>
          </cell>
          <cell r="AE8">
            <v>1</v>
          </cell>
          <cell r="AF8">
            <v>52.7</v>
          </cell>
          <cell r="AG8">
            <v>227</v>
          </cell>
          <cell r="AH8">
            <v>396.68</v>
          </cell>
          <cell r="AI8">
            <v>1888</v>
          </cell>
          <cell r="AJ8">
            <v>5880.52</v>
          </cell>
          <cell r="AK8">
            <v>7</v>
          </cell>
          <cell r="AL8">
            <v>2.65</v>
          </cell>
          <cell r="AM8">
            <v>381</v>
          </cell>
          <cell r="AN8">
            <v>1111.3900000000001</v>
          </cell>
          <cell r="AO8">
            <v>2310</v>
          </cell>
          <cell r="AP8">
            <v>2625.53</v>
          </cell>
          <cell r="AQ8">
            <v>3</v>
          </cell>
          <cell r="AR8">
            <v>1.2</v>
          </cell>
          <cell r="AS8">
            <v>4814</v>
          </cell>
          <cell r="AT8">
            <v>10069.459999999999</v>
          </cell>
          <cell r="AU8">
            <v>138172</v>
          </cell>
          <cell r="AV8">
            <v>583178.06000000006</v>
          </cell>
          <cell r="AW8">
            <v>101279</v>
          </cell>
          <cell r="AX8">
            <v>151105.68</v>
          </cell>
          <cell r="AY8">
            <v>19156</v>
          </cell>
          <cell r="AZ8">
            <v>8342.24</v>
          </cell>
          <cell r="BA8">
            <v>391</v>
          </cell>
          <cell r="BB8">
            <v>3004.57</v>
          </cell>
          <cell r="BC8">
            <v>30</v>
          </cell>
          <cell r="BD8">
            <v>232.87</v>
          </cell>
          <cell r="BE8">
            <v>1413</v>
          </cell>
          <cell r="BF8">
            <v>20665.28</v>
          </cell>
          <cell r="BG8">
            <v>4774</v>
          </cell>
          <cell r="BH8">
            <v>19265.25</v>
          </cell>
          <cell r="BI8">
            <v>31387</v>
          </cell>
          <cell r="BJ8">
            <v>155139.9</v>
          </cell>
        </row>
        <row r="9">
          <cell r="B9" t="str">
            <v>ALWAR</v>
          </cell>
          <cell r="C9">
            <v>92613</v>
          </cell>
          <cell r="D9">
            <v>110995.54</v>
          </cell>
          <cell r="E9">
            <v>12117</v>
          </cell>
          <cell r="F9">
            <v>18834.79</v>
          </cell>
          <cell r="G9">
            <v>3984</v>
          </cell>
          <cell r="H9">
            <v>4734.79</v>
          </cell>
          <cell r="I9">
            <v>14</v>
          </cell>
          <cell r="J9">
            <v>175.68</v>
          </cell>
          <cell r="K9">
            <v>417</v>
          </cell>
          <cell r="L9">
            <v>28969.33</v>
          </cell>
          <cell r="M9">
            <v>8</v>
          </cell>
          <cell r="N9">
            <v>39.729999999999997</v>
          </cell>
          <cell r="O9">
            <v>105161</v>
          </cell>
          <cell r="P9">
            <v>158975.35</v>
          </cell>
          <cell r="Q9">
            <v>67855</v>
          </cell>
          <cell r="R9">
            <v>56750.75</v>
          </cell>
          <cell r="S9">
            <v>7383</v>
          </cell>
          <cell r="T9">
            <v>91668.95</v>
          </cell>
          <cell r="U9">
            <v>577</v>
          </cell>
          <cell r="V9">
            <v>57289.89</v>
          </cell>
          <cell r="W9">
            <v>122</v>
          </cell>
          <cell r="X9">
            <v>37056.230000000003</v>
          </cell>
          <cell r="Y9">
            <v>2</v>
          </cell>
          <cell r="Z9">
            <v>45</v>
          </cell>
          <cell r="AA9">
            <v>0</v>
          </cell>
          <cell r="AB9">
            <v>0</v>
          </cell>
          <cell r="AC9">
            <v>8084</v>
          </cell>
          <cell r="AD9">
            <v>186060.06</v>
          </cell>
          <cell r="AE9">
            <v>0</v>
          </cell>
          <cell r="AF9">
            <v>0</v>
          </cell>
          <cell r="AG9">
            <v>127</v>
          </cell>
          <cell r="AH9">
            <v>187.89</v>
          </cell>
          <cell r="AI9">
            <v>1006</v>
          </cell>
          <cell r="AJ9">
            <v>5269.89</v>
          </cell>
          <cell r="AK9">
            <v>2</v>
          </cell>
          <cell r="AL9">
            <v>550</v>
          </cell>
          <cell r="AM9">
            <v>244</v>
          </cell>
          <cell r="AN9">
            <v>474.56</v>
          </cell>
          <cell r="AO9">
            <v>1187</v>
          </cell>
          <cell r="AP9">
            <v>1104.79</v>
          </cell>
          <cell r="AQ9">
            <v>2</v>
          </cell>
          <cell r="AR9">
            <v>1</v>
          </cell>
          <cell r="AS9">
            <v>2566</v>
          </cell>
          <cell r="AT9">
            <v>7587.13</v>
          </cell>
          <cell r="AU9">
            <v>115811</v>
          </cell>
          <cell r="AV9">
            <v>352622.54</v>
          </cell>
          <cell r="AW9">
            <v>92405</v>
          </cell>
          <cell r="AX9">
            <v>123042.69</v>
          </cell>
          <cell r="AY9">
            <v>12759</v>
          </cell>
          <cell r="AZ9">
            <v>6096.9</v>
          </cell>
          <cell r="BA9">
            <v>126</v>
          </cell>
          <cell r="BB9">
            <v>297.10000000000002</v>
          </cell>
          <cell r="BC9">
            <v>19</v>
          </cell>
          <cell r="BD9">
            <v>300.06</v>
          </cell>
          <cell r="BE9">
            <v>753</v>
          </cell>
          <cell r="BF9">
            <v>13910.6</v>
          </cell>
          <cell r="BG9">
            <v>2860</v>
          </cell>
          <cell r="BH9">
            <v>14732.11</v>
          </cell>
          <cell r="BI9">
            <v>24025</v>
          </cell>
          <cell r="BJ9">
            <v>63572.5</v>
          </cell>
        </row>
        <row r="10">
          <cell r="B10" t="str">
            <v>Balotra</v>
          </cell>
          <cell r="C10">
            <v>119524</v>
          </cell>
          <cell r="D10">
            <v>55355.25</v>
          </cell>
          <cell r="E10">
            <v>2248</v>
          </cell>
          <cell r="F10">
            <v>4183.1099999999997</v>
          </cell>
          <cell r="G10">
            <v>519</v>
          </cell>
          <cell r="H10">
            <v>499.04</v>
          </cell>
          <cell r="I10">
            <v>15</v>
          </cell>
          <cell r="J10">
            <v>47.05</v>
          </cell>
          <cell r="K10">
            <v>55</v>
          </cell>
          <cell r="L10">
            <v>3309.43</v>
          </cell>
          <cell r="M10">
            <v>47</v>
          </cell>
          <cell r="N10">
            <v>44.39</v>
          </cell>
          <cell r="O10">
            <v>121842</v>
          </cell>
          <cell r="P10">
            <v>62894.84</v>
          </cell>
          <cell r="Q10">
            <v>35808</v>
          </cell>
          <cell r="R10">
            <v>14316.22</v>
          </cell>
          <cell r="S10">
            <v>3561</v>
          </cell>
          <cell r="T10">
            <v>65696.850000000006</v>
          </cell>
          <cell r="U10">
            <v>493</v>
          </cell>
          <cell r="V10">
            <v>88174.11</v>
          </cell>
          <cell r="W10">
            <v>60</v>
          </cell>
          <cell r="X10">
            <v>29475.97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4114</v>
          </cell>
          <cell r="AD10">
            <v>183346.93</v>
          </cell>
          <cell r="AE10">
            <v>0</v>
          </cell>
          <cell r="AF10">
            <v>0</v>
          </cell>
          <cell r="AG10">
            <v>18</v>
          </cell>
          <cell r="AH10">
            <v>29.27</v>
          </cell>
          <cell r="AI10">
            <v>134</v>
          </cell>
          <cell r="AJ10">
            <v>820.58</v>
          </cell>
          <cell r="AK10">
            <v>0</v>
          </cell>
          <cell r="AL10">
            <v>0</v>
          </cell>
          <cell r="AM10">
            <v>33</v>
          </cell>
          <cell r="AN10">
            <v>42.85</v>
          </cell>
          <cell r="AO10">
            <v>317</v>
          </cell>
          <cell r="AP10">
            <v>2414.79</v>
          </cell>
          <cell r="AQ10">
            <v>0</v>
          </cell>
          <cell r="AR10">
            <v>0</v>
          </cell>
          <cell r="AS10">
            <v>502</v>
          </cell>
          <cell r="AT10">
            <v>3307.48</v>
          </cell>
          <cell r="AU10">
            <v>126458</v>
          </cell>
          <cell r="AV10">
            <v>249549.26</v>
          </cell>
          <cell r="AW10">
            <v>47340</v>
          </cell>
          <cell r="AX10">
            <v>72372.2</v>
          </cell>
          <cell r="AY10">
            <v>18134</v>
          </cell>
          <cell r="AZ10">
            <v>5738.17</v>
          </cell>
          <cell r="BA10">
            <v>28</v>
          </cell>
          <cell r="BB10">
            <v>13.78</v>
          </cell>
          <cell r="BC10">
            <v>2</v>
          </cell>
          <cell r="BD10">
            <v>15.02</v>
          </cell>
          <cell r="BE10">
            <v>173</v>
          </cell>
          <cell r="BF10">
            <v>2975.4</v>
          </cell>
          <cell r="BG10">
            <v>569</v>
          </cell>
          <cell r="BH10">
            <v>1987.37</v>
          </cell>
          <cell r="BI10">
            <v>6224</v>
          </cell>
          <cell r="BJ10">
            <v>29705.17</v>
          </cell>
        </row>
        <row r="11">
          <cell r="B11" t="str">
            <v>BANSWARA</v>
          </cell>
          <cell r="C11">
            <v>71799</v>
          </cell>
          <cell r="D11">
            <v>50934.92</v>
          </cell>
          <cell r="E11">
            <v>9773</v>
          </cell>
          <cell r="F11">
            <v>10935.82</v>
          </cell>
          <cell r="G11">
            <v>7865</v>
          </cell>
          <cell r="H11">
            <v>6284.71</v>
          </cell>
          <cell r="I11">
            <v>53</v>
          </cell>
          <cell r="J11">
            <v>149.52000000000001</v>
          </cell>
          <cell r="K11">
            <v>336</v>
          </cell>
          <cell r="L11">
            <v>3639.56</v>
          </cell>
          <cell r="M11">
            <v>0</v>
          </cell>
          <cell r="N11">
            <v>0</v>
          </cell>
          <cell r="O11">
            <v>81961</v>
          </cell>
          <cell r="P11">
            <v>65659.81</v>
          </cell>
          <cell r="Q11">
            <v>61491</v>
          </cell>
          <cell r="R11">
            <v>40303.379999999997</v>
          </cell>
          <cell r="S11">
            <v>5329</v>
          </cell>
          <cell r="T11">
            <v>32026.84</v>
          </cell>
          <cell r="U11">
            <v>147</v>
          </cell>
          <cell r="V11">
            <v>13914</v>
          </cell>
          <cell r="W11">
            <v>21</v>
          </cell>
          <cell r="X11">
            <v>5244.7</v>
          </cell>
          <cell r="Y11">
            <v>1</v>
          </cell>
          <cell r="Z11">
            <v>0.01</v>
          </cell>
          <cell r="AA11">
            <v>0</v>
          </cell>
          <cell r="AB11">
            <v>0</v>
          </cell>
          <cell r="AC11">
            <v>5498</v>
          </cell>
          <cell r="AD11">
            <v>51185.55</v>
          </cell>
          <cell r="AE11">
            <v>1</v>
          </cell>
          <cell r="AF11">
            <v>1598.3</v>
          </cell>
          <cell r="AG11">
            <v>45</v>
          </cell>
          <cell r="AH11">
            <v>97.4</v>
          </cell>
          <cell r="AI11">
            <v>254</v>
          </cell>
          <cell r="AJ11">
            <v>1130.23</v>
          </cell>
          <cell r="AK11">
            <v>1</v>
          </cell>
          <cell r="AL11">
            <v>0.4</v>
          </cell>
          <cell r="AM11">
            <v>74</v>
          </cell>
          <cell r="AN11">
            <v>103.72</v>
          </cell>
          <cell r="AO11">
            <v>916</v>
          </cell>
          <cell r="AP11">
            <v>575.07000000000005</v>
          </cell>
          <cell r="AQ11">
            <v>0</v>
          </cell>
          <cell r="AR11">
            <v>0</v>
          </cell>
          <cell r="AS11">
            <v>1291</v>
          </cell>
          <cell r="AT11">
            <v>3505.12</v>
          </cell>
          <cell r="AU11">
            <v>88750</v>
          </cell>
          <cell r="AV11">
            <v>120350.48</v>
          </cell>
          <cell r="AW11">
            <v>78990</v>
          </cell>
          <cell r="AX11">
            <v>68211.03</v>
          </cell>
          <cell r="AY11">
            <v>14881</v>
          </cell>
          <cell r="AZ11">
            <v>6292.08</v>
          </cell>
          <cell r="BA11">
            <v>43</v>
          </cell>
          <cell r="BB11">
            <v>835.84</v>
          </cell>
          <cell r="BC11">
            <v>5</v>
          </cell>
          <cell r="BD11">
            <v>50.51</v>
          </cell>
          <cell r="BE11">
            <v>419</v>
          </cell>
          <cell r="BF11">
            <v>3400.38</v>
          </cell>
          <cell r="BG11">
            <v>1327</v>
          </cell>
          <cell r="BH11">
            <v>7867.74</v>
          </cell>
          <cell r="BI11">
            <v>8807</v>
          </cell>
          <cell r="BJ11">
            <v>40462.629999999997</v>
          </cell>
        </row>
        <row r="12">
          <cell r="B12" t="str">
            <v>BARAN</v>
          </cell>
          <cell r="C12">
            <v>78625</v>
          </cell>
          <cell r="D12">
            <v>113364.81</v>
          </cell>
          <cell r="E12">
            <v>14034</v>
          </cell>
          <cell r="F12">
            <v>28413.74</v>
          </cell>
          <cell r="G12">
            <v>3586</v>
          </cell>
          <cell r="H12">
            <v>5309.7</v>
          </cell>
          <cell r="I12">
            <v>7</v>
          </cell>
          <cell r="J12">
            <v>1022.6</v>
          </cell>
          <cell r="K12">
            <v>904</v>
          </cell>
          <cell r="L12">
            <v>32685.61</v>
          </cell>
          <cell r="M12">
            <v>18</v>
          </cell>
          <cell r="N12">
            <v>49.41</v>
          </cell>
          <cell r="O12">
            <v>93570</v>
          </cell>
          <cell r="P12">
            <v>175486.76</v>
          </cell>
          <cell r="Q12">
            <v>52652</v>
          </cell>
          <cell r="R12">
            <v>58098.85</v>
          </cell>
          <cell r="S12">
            <v>4972</v>
          </cell>
          <cell r="T12">
            <v>37776.01</v>
          </cell>
          <cell r="U12">
            <v>216</v>
          </cell>
          <cell r="V12">
            <v>18629.560000000001</v>
          </cell>
          <cell r="W12">
            <v>67</v>
          </cell>
          <cell r="X12">
            <v>4649.18</v>
          </cell>
          <cell r="Y12">
            <v>4</v>
          </cell>
          <cell r="Z12">
            <v>165.01</v>
          </cell>
          <cell r="AA12">
            <v>0</v>
          </cell>
          <cell r="AB12">
            <v>0</v>
          </cell>
          <cell r="AC12">
            <v>5259</v>
          </cell>
          <cell r="AD12">
            <v>61219.75</v>
          </cell>
          <cell r="AE12">
            <v>0</v>
          </cell>
          <cell r="AF12">
            <v>0</v>
          </cell>
          <cell r="AG12">
            <v>33</v>
          </cell>
          <cell r="AH12">
            <v>39.71</v>
          </cell>
          <cell r="AI12">
            <v>306</v>
          </cell>
          <cell r="AJ12">
            <v>1178.71</v>
          </cell>
          <cell r="AK12">
            <v>0</v>
          </cell>
          <cell r="AL12">
            <v>0</v>
          </cell>
          <cell r="AM12">
            <v>37</v>
          </cell>
          <cell r="AN12">
            <v>50.78</v>
          </cell>
          <cell r="AO12">
            <v>1012</v>
          </cell>
          <cell r="AP12">
            <v>198.47</v>
          </cell>
          <cell r="AQ12">
            <v>0</v>
          </cell>
          <cell r="AR12">
            <v>0</v>
          </cell>
          <cell r="AS12">
            <v>1388</v>
          </cell>
          <cell r="AT12">
            <v>1467.66</v>
          </cell>
          <cell r="AU12">
            <v>100217</v>
          </cell>
          <cell r="AV12">
            <v>238174.17</v>
          </cell>
          <cell r="AW12">
            <v>74034</v>
          </cell>
          <cell r="AX12">
            <v>110809.45</v>
          </cell>
          <cell r="AY12">
            <v>9292</v>
          </cell>
          <cell r="AZ12">
            <v>4103.8500000000004</v>
          </cell>
          <cell r="BA12">
            <v>53</v>
          </cell>
          <cell r="BB12">
            <v>196.33</v>
          </cell>
          <cell r="BC12">
            <v>2</v>
          </cell>
          <cell r="BD12">
            <v>21.22</v>
          </cell>
          <cell r="BE12">
            <v>175</v>
          </cell>
          <cell r="BF12">
            <v>1721.53</v>
          </cell>
          <cell r="BG12">
            <v>1484</v>
          </cell>
          <cell r="BH12">
            <v>5172.1499999999996</v>
          </cell>
          <cell r="BI12">
            <v>8464</v>
          </cell>
          <cell r="BJ12">
            <v>20970.48</v>
          </cell>
        </row>
        <row r="13">
          <cell r="B13" t="str">
            <v>BARMER</v>
          </cell>
          <cell r="C13">
            <v>149838</v>
          </cell>
          <cell r="D13">
            <v>91333.07</v>
          </cell>
          <cell r="E13">
            <v>3403</v>
          </cell>
          <cell r="F13">
            <v>10293.780000000001</v>
          </cell>
          <cell r="G13">
            <v>610</v>
          </cell>
          <cell r="H13">
            <v>1595.24</v>
          </cell>
          <cell r="I13">
            <v>2</v>
          </cell>
          <cell r="J13">
            <v>10.29</v>
          </cell>
          <cell r="K13">
            <v>115</v>
          </cell>
          <cell r="L13">
            <v>7054.85</v>
          </cell>
          <cell r="M13">
            <v>264</v>
          </cell>
          <cell r="N13">
            <v>204.69</v>
          </cell>
          <cell r="O13">
            <v>153358</v>
          </cell>
          <cell r="P13">
            <v>108691.99</v>
          </cell>
          <cell r="Q13">
            <v>34918</v>
          </cell>
          <cell r="R13">
            <v>21356.97</v>
          </cell>
          <cell r="S13">
            <v>5684</v>
          </cell>
          <cell r="T13">
            <v>40499.06</v>
          </cell>
          <cell r="U13">
            <v>287</v>
          </cell>
          <cell r="V13">
            <v>33302.129999999997</v>
          </cell>
          <cell r="W13">
            <v>34</v>
          </cell>
          <cell r="X13">
            <v>10042.59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6005</v>
          </cell>
          <cell r="AD13">
            <v>83843.78</v>
          </cell>
          <cell r="AE13">
            <v>0</v>
          </cell>
          <cell r="AF13">
            <v>0</v>
          </cell>
          <cell r="AG13">
            <v>21</v>
          </cell>
          <cell r="AH13">
            <v>22.25</v>
          </cell>
          <cell r="AI13">
            <v>638</v>
          </cell>
          <cell r="AJ13">
            <v>886.55</v>
          </cell>
          <cell r="AK13">
            <v>0</v>
          </cell>
          <cell r="AL13">
            <v>0</v>
          </cell>
          <cell r="AM13">
            <v>42</v>
          </cell>
          <cell r="AN13">
            <v>83.21</v>
          </cell>
          <cell r="AO13">
            <v>655</v>
          </cell>
          <cell r="AP13">
            <v>96.81</v>
          </cell>
          <cell r="AQ13">
            <v>0</v>
          </cell>
          <cell r="AR13">
            <v>0</v>
          </cell>
          <cell r="AS13">
            <v>1356</v>
          </cell>
          <cell r="AT13">
            <v>1088.81</v>
          </cell>
          <cell r="AU13">
            <v>160719</v>
          </cell>
          <cell r="AV13">
            <v>193624.57</v>
          </cell>
          <cell r="AW13">
            <v>54534</v>
          </cell>
          <cell r="AX13">
            <v>47831.22</v>
          </cell>
          <cell r="AY13">
            <v>26100</v>
          </cell>
          <cell r="AZ13">
            <v>8959.99</v>
          </cell>
          <cell r="BA13">
            <v>68</v>
          </cell>
          <cell r="BB13">
            <v>69.09</v>
          </cell>
          <cell r="BC13">
            <v>1</v>
          </cell>
          <cell r="BD13">
            <v>16.93</v>
          </cell>
          <cell r="BE13">
            <v>177</v>
          </cell>
          <cell r="BF13">
            <v>2131.67</v>
          </cell>
          <cell r="BG13">
            <v>1684</v>
          </cell>
          <cell r="BH13">
            <v>8449.6200000000008</v>
          </cell>
          <cell r="BI13">
            <v>10100</v>
          </cell>
          <cell r="BJ13">
            <v>48603.02</v>
          </cell>
        </row>
        <row r="14">
          <cell r="B14" t="str">
            <v>Beawar</v>
          </cell>
          <cell r="C14">
            <v>43548</v>
          </cell>
          <cell r="D14">
            <v>45058.45</v>
          </cell>
          <cell r="E14">
            <v>5973</v>
          </cell>
          <cell r="F14">
            <v>9728.07</v>
          </cell>
          <cell r="G14">
            <v>3917</v>
          </cell>
          <cell r="H14">
            <v>4456.5600000000004</v>
          </cell>
          <cell r="I14">
            <v>6</v>
          </cell>
          <cell r="J14">
            <v>63.98</v>
          </cell>
          <cell r="K14">
            <v>953</v>
          </cell>
          <cell r="L14">
            <v>8393.3700000000008</v>
          </cell>
          <cell r="M14">
            <v>4</v>
          </cell>
          <cell r="N14">
            <v>25.86</v>
          </cell>
          <cell r="O14">
            <v>50480</v>
          </cell>
          <cell r="P14">
            <v>63243.87</v>
          </cell>
          <cell r="Q14">
            <v>35861</v>
          </cell>
          <cell r="R14">
            <v>31933.46</v>
          </cell>
          <cell r="S14">
            <v>4737</v>
          </cell>
          <cell r="T14">
            <v>47397.97</v>
          </cell>
          <cell r="U14">
            <v>314</v>
          </cell>
          <cell r="V14">
            <v>27318.17</v>
          </cell>
          <cell r="W14">
            <v>51</v>
          </cell>
          <cell r="X14">
            <v>14384.32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5102</v>
          </cell>
          <cell r="AD14">
            <v>89100.45</v>
          </cell>
          <cell r="AE14">
            <v>0</v>
          </cell>
          <cell r="AF14">
            <v>0</v>
          </cell>
          <cell r="AG14">
            <v>42</v>
          </cell>
          <cell r="AH14">
            <v>58.75</v>
          </cell>
          <cell r="AI14">
            <v>585</v>
          </cell>
          <cell r="AJ14">
            <v>2312.4</v>
          </cell>
          <cell r="AK14">
            <v>51</v>
          </cell>
          <cell r="AL14">
            <v>20.07</v>
          </cell>
          <cell r="AM14">
            <v>70</v>
          </cell>
          <cell r="AN14">
            <v>656.05</v>
          </cell>
          <cell r="AO14">
            <v>983</v>
          </cell>
          <cell r="AP14">
            <v>641.88</v>
          </cell>
          <cell r="AQ14">
            <v>0</v>
          </cell>
          <cell r="AR14">
            <v>0</v>
          </cell>
          <cell r="AS14">
            <v>1731</v>
          </cell>
          <cell r="AT14">
            <v>3689.15</v>
          </cell>
          <cell r="AU14">
            <v>57313</v>
          </cell>
          <cell r="AV14">
            <v>156033.47</v>
          </cell>
          <cell r="AW14">
            <v>42413</v>
          </cell>
          <cell r="AX14">
            <v>47461.01</v>
          </cell>
          <cell r="AY14">
            <v>8249</v>
          </cell>
          <cell r="AZ14">
            <v>4401.84</v>
          </cell>
          <cell r="BA14">
            <v>70</v>
          </cell>
          <cell r="BB14">
            <v>733.68</v>
          </cell>
          <cell r="BC14">
            <v>10</v>
          </cell>
          <cell r="BD14">
            <v>93.17</v>
          </cell>
          <cell r="BE14">
            <v>387</v>
          </cell>
          <cell r="BF14">
            <v>4680</v>
          </cell>
          <cell r="BG14">
            <v>1665</v>
          </cell>
          <cell r="BH14">
            <v>5938.38</v>
          </cell>
          <cell r="BI14">
            <v>13290</v>
          </cell>
          <cell r="BJ14">
            <v>48767.79</v>
          </cell>
        </row>
        <row r="15">
          <cell r="B15" t="str">
            <v>BHARATPUR</v>
          </cell>
          <cell r="C15">
            <v>52912</v>
          </cell>
          <cell r="D15">
            <v>68383</v>
          </cell>
          <cell r="E15">
            <v>7347</v>
          </cell>
          <cell r="F15">
            <v>13034.11</v>
          </cell>
          <cell r="G15">
            <v>3361</v>
          </cell>
          <cell r="H15">
            <v>4031.08</v>
          </cell>
          <cell r="I15">
            <v>21</v>
          </cell>
          <cell r="J15">
            <v>265.04000000000002</v>
          </cell>
          <cell r="K15">
            <v>396</v>
          </cell>
          <cell r="L15">
            <v>36313.269999999997</v>
          </cell>
          <cell r="M15">
            <v>0</v>
          </cell>
          <cell r="N15">
            <v>0</v>
          </cell>
          <cell r="O15">
            <v>60676</v>
          </cell>
          <cell r="P15">
            <v>117995.42</v>
          </cell>
          <cell r="Q15">
            <v>40787</v>
          </cell>
          <cell r="R15">
            <v>43625.97</v>
          </cell>
          <cell r="S15">
            <v>4733</v>
          </cell>
          <cell r="T15">
            <v>50581.05</v>
          </cell>
          <cell r="U15">
            <v>338</v>
          </cell>
          <cell r="V15">
            <v>30556.49</v>
          </cell>
          <cell r="W15">
            <v>37</v>
          </cell>
          <cell r="X15">
            <v>6415.65</v>
          </cell>
          <cell r="Y15">
            <v>1</v>
          </cell>
          <cell r="Z15">
            <v>0.26</v>
          </cell>
          <cell r="AA15">
            <v>0</v>
          </cell>
          <cell r="AB15">
            <v>0</v>
          </cell>
          <cell r="AC15">
            <v>5109</v>
          </cell>
          <cell r="AD15">
            <v>87553.44</v>
          </cell>
          <cell r="AE15">
            <v>0</v>
          </cell>
          <cell r="AF15">
            <v>0</v>
          </cell>
          <cell r="AG15">
            <v>68</v>
          </cell>
          <cell r="AH15">
            <v>87.36</v>
          </cell>
          <cell r="AI15">
            <v>457</v>
          </cell>
          <cell r="AJ15">
            <v>1685.45</v>
          </cell>
          <cell r="AK15">
            <v>0</v>
          </cell>
          <cell r="AL15">
            <v>0</v>
          </cell>
          <cell r="AM15">
            <v>156</v>
          </cell>
          <cell r="AN15">
            <v>215.95</v>
          </cell>
          <cell r="AO15">
            <v>553</v>
          </cell>
          <cell r="AP15">
            <v>426.81</v>
          </cell>
          <cell r="AQ15">
            <v>0</v>
          </cell>
          <cell r="AR15">
            <v>0</v>
          </cell>
          <cell r="AS15">
            <v>1234</v>
          </cell>
          <cell r="AT15">
            <v>2415.58</v>
          </cell>
          <cell r="AU15">
            <v>67019</v>
          </cell>
          <cell r="AV15">
            <v>207964.45</v>
          </cell>
          <cell r="AW15">
            <v>51198</v>
          </cell>
          <cell r="AX15">
            <v>72531.149999999994</v>
          </cell>
          <cell r="AY15">
            <v>6303</v>
          </cell>
          <cell r="AZ15">
            <v>3074.9</v>
          </cell>
          <cell r="BA15">
            <v>84</v>
          </cell>
          <cell r="BB15">
            <v>386.76</v>
          </cell>
          <cell r="BC15">
            <v>17</v>
          </cell>
          <cell r="BD15">
            <v>172.67</v>
          </cell>
          <cell r="BE15">
            <v>343</v>
          </cell>
          <cell r="BF15">
            <v>5623.61</v>
          </cell>
          <cell r="BG15">
            <v>1772</v>
          </cell>
          <cell r="BH15">
            <v>10901.74</v>
          </cell>
          <cell r="BI15">
            <v>10508</v>
          </cell>
          <cell r="BJ15">
            <v>32543.25</v>
          </cell>
        </row>
        <row r="16">
          <cell r="B16" t="str">
            <v>BHILWARA</v>
          </cell>
          <cell r="C16">
            <v>164408</v>
          </cell>
          <cell r="D16">
            <v>141507</v>
          </cell>
          <cell r="E16">
            <v>13756</v>
          </cell>
          <cell r="F16">
            <v>22212.6</v>
          </cell>
          <cell r="G16">
            <v>8215</v>
          </cell>
          <cell r="H16">
            <v>8375.25</v>
          </cell>
          <cell r="I16">
            <v>204</v>
          </cell>
          <cell r="J16">
            <v>723.32</v>
          </cell>
          <cell r="K16">
            <v>709</v>
          </cell>
          <cell r="L16">
            <v>18918.669999999998</v>
          </cell>
          <cell r="M16">
            <v>15</v>
          </cell>
          <cell r="N16">
            <v>211.34</v>
          </cell>
          <cell r="O16">
            <v>179077</v>
          </cell>
          <cell r="P16">
            <v>183361.59</v>
          </cell>
          <cell r="Q16">
            <v>129191</v>
          </cell>
          <cell r="R16">
            <v>88317.55</v>
          </cell>
          <cell r="S16">
            <v>11362</v>
          </cell>
          <cell r="T16">
            <v>178702.8</v>
          </cell>
          <cell r="U16">
            <v>1168</v>
          </cell>
          <cell r="V16">
            <v>198725.99</v>
          </cell>
          <cell r="W16">
            <v>208</v>
          </cell>
          <cell r="X16">
            <v>153625.88</v>
          </cell>
          <cell r="Y16">
            <v>4</v>
          </cell>
          <cell r="Z16">
            <v>9.7799999999999994</v>
          </cell>
          <cell r="AA16">
            <v>0</v>
          </cell>
          <cell r="AB16">
            <v>0</v>
          </cell>
          <cell r="AC16">
            <v>12742</v>
          </cell>
          <cell r="AD16">
            <v>531064.44999999995</v>
          </cell>
          <cell r="AE16">
            <v>2</v>
          </cell>
          <cell r="AF16">
            <v>2.65</v>
          </cell>
          <cell r="AG16">
            <v>155</v>
          </cell>
          <cell r="AH16">
            <v>275.57</v>
          </cell>
          <cell r="AI16">
            <v>1163</v>
          </cell>
          <cell r="AJ16">
            <v>6250.37</v>
          </cell>
          <cell r="AK16">
            <v>0</v>
          </cell>
          <cell r="AL16">
            <v>0</v>
          </cell>
          <cell r="AM16">
            <v>277</v>
          </cell>
          <cell r="AN16">
            <v>377.38</v>
          </cell>
          <cell r="AO16">
            <v>1833</v>
          </cell>
          <cell r="AP16">
            <v>2940.8</v>
          </cell>
          <cell r="AQ16">
            <v>0</v>
          </cell>
          <cell r="AR16">
            <v>0</v>
          </cell>
          <cell r="AS16">
            <v>3430</v>
          </cell>
          <cell r="AT16">
            <v>9846.76</v>
          </cell>
          <cell r="AU16">
            <v>195249</v>
          </cell>
          <cell r="AV16">
            <v>724272.8</v>
          </cell>
          <cell r="AW16">
            <v>150998</v>
          </cell>
          <cell r="AX16">
            <v>159914.26</v>
          </cell>
          <cell r="AY16">
            <v>30566</v>
          </cell>
          <cell r="AZ16">
            <v>11799.77</v>
          </cell>
          <cell r="BA16">
            <v>244</v>
          </cell>
          <cell r="BB16">
            <v>3542.85</v>
          </cell>
          <cell r="BC16">
            <v>18</v>
          </cell>
          <cell r="BD16">
            <v>193.98</v>
          </cell>
          <cell r="BE16">
            <v>1487</v>
          </cell>
          <cell r="BF16">
            <v>20162.5</v>
          </cell>
          <cell r="BG16">
            <v>2925</v>
          </cell>
          <cell r="BH16">
            <v>11128.36</v>
          </cell>
          <cell r="BI16">
            <v>27906</v>
          </cell>
          <cell r="BJ16">
            <v>341072.84</v>
          </cell>
        </row>
        <row r="17">
          <cell r="B17" t="str">
            <v>BIKANER</v>
          </cell>
          <cell r="C17">
            <v>155850</v>
          </cell>
          <cell r="D17">
            <v>190903.47</v>
          </cell>
          <cell r="E17">
            <v>11304</v>
          </cell>
          <cell r="F17">
            <v>24951.119999999999</v>
          </cell>
          <cell r="G17">
            <v>5419</v>
          </cell>
          <cell r="H17">
            <v>4898.78</v>
          </cell>
          <cell r="I17">
            <v>56</v>
          </cell>
          <cell r="J17">
            <v>2476.2600000000002</v>
          </cell>
          <cell r="K17">
            <v>1207</v>
          </cell>
          <cell r="L17">
            <v>135864.23000000001</v>
          </cell>
          <cell r="M17">
            <v>3</v>
          </cell>
          <cell r="N17">
            <v>9.56</v>
          </cell>
          <cell r="O17">
            <v>168417</v>
          </cell>
          <cell r="P17">
            <v>354195.07</v>
          </cell>
          <cell r="Q17">
            <v>41225</v>
          </cell>
          <cell r="R17">
            <v>42909.18</v>
          </cell>
          <cell r="S17">
            <v>14362</v>
          </cell>
          <cell r="T17">
            <v>173155.08</v>
          </cell>
          <cell r="U17">
            <v>1184</v>
          </cell>
          <cell r="V17">
            <v>128030.6</v>
          </cell>
          <cell r="W17">
            <v>119</v>
          </cell>
          <cell r="X17">
            <v>38807.4</v>
          </cell>
          <cell r="Y17">
            <v>1</v>
          </cell>
          <cell r="Z17">
            <v>44.3</v>
          </cell>
          <cell r="AA17">
            <v>0</v>
          </cell>
          <cell r="AB17">
            <v>0</v>
          </cell>
          <cell r="AC17">
            <v>15666</v>
          </cell>
          <cell r="AD17">
            <v>340037.37</v>
          </cell>
          <cell r="AE17">
            <v>0</v>
          </cell>
          <cell r="AF17">
            <v>0</v>
          </cell>
          <cell r="AG17">
            <v>162</v>
          </cell>
          <cell r="AH17">
            <v>281.89999999999998</v>
          </cell>
          <cell r="AI17">
            <v>1332</v>
          </cell>
          <cell r="AJ17">
            <v>4544.87</v>
          </cell>
          <cell r="AK17">
            <v>0</v>
          </cell>
          <cell r="AL17">
            <v>0</v>
          </cell>
          <cell r="AM17">
            <v>539</v>
          </cell>
          <cell r="AN17">
            <v>6831.41</v>
          </cell>
          <cell r="AO17">
            <v>2070</v>
          </cell>
          <cell r="AP17">
            <v>1874.22</v>
          </cell>
          <cell r="AQ17">
            <v>1</v>
          </cell>
          <cell r="AR17">
            <v>0.98</v>
          </cell>
          <cell r="AS17">
            <v>4103</v>
          </cell>
          <cell r="AT17">
            <v>13532.4</v>
          </cell>
          <cell r="AU17">
            <v>188186</v>
          </cell>
          <cell r="AV17">
            <v>707764.85</v>
          </cell>
          <cell r="AW17">
            <v>71151</v>
          </cell>
          <cell r="AX17">
            <v>112942.05</v>
          </cell>
          <cell r="AY17">
            <v>23877</v>
          </cell>
          <cell r="AZ17">
            <v>8969.67</v>
          </cell>
          <cell r="BA17">
            <v>179</v>
          </cell>
          <cell r="BB17">
            <v>1403.92</v>
          </cell>
          <cell r="BC17">
            <v>25</v>
          </cell>
          <cell r="BD17">
            <v>226.88</v>
          </cell>
          <cell r="BE17">
            <v>1031</v>
          </cell>
          <cell r="BF17">
            <v>15807.46</v>
          </cell>
          <cell r="BG17">
            <v>2649</v>
          </cell>
          <cell r="BH17">
            <v>11692.19</v>
          </cell>
          <cell r="BI17">
            <v>26865</v>
          </cell>
          <cell r="BJ17">
            <v>128624.2</v>
          </cell>
        </row>
        <row r="18">
          <cell r="B18" t="str">
            <v>BUNDI</v>
          </cell>
          <cell r="C18">
            <v>112790</v>
          </cell>
          <cell r="D18">
            <v>136584.53</v>
          </cell>
          <cell r="E18">
            <v>23186</v>
          </cell>
          <cell r="F18">
            <v>28388.11</v>
          </cell>
          <cell r="G18">
            <v>13765</v>
          </cell>
          <cell r="H18">
            <v>12279.13</v>
          </cell>
          <cell r="I18">
            <v>8</v>
          </cell>
          <cell r="J18">
            <v>149.13999999999999</v>
          </cell>
          <cell r="K18">
            <v>832</v>
          </cell>
          <cell r="L18">
            <v>45828.47</v>
          </cell>
          <cell r="M18">
            <v>25</v>
          </cell>
          <cell r="N18">
            <v>98.07</v>
          </cell>
          <cell r="O18">
            <v>136816</v>
          </cell>
          <cell r="P18">
            <v>210950.26</v>
          </cell>
          <cell r="Q18">
            <v>95123</v>
          </cell>
          <cell r="R18">
            <v>94383.52</v>
          </cell>
          <cell r="S18">
            <v>7332</v>
          </cell>
          <cell r="T18">
            <v>37687.379999999997</v>
          </cell>
          <cell r="U18">
            <v>131</v>
          </cell>
          <cell r="V18">
            <v>9414.89</v>
          </cell>
          <cell r="W18">
            <v>15</v>
          </cell>
          <cell r="X18">
            <v>2878.46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7478</v>
          </cell>
          <cell r="AD18">
            <v>49980.73</v>
          </cell>
          <cell r="AE18">
            <v>0</v>
          </cell>
          <cell r="AF18">
            <v>0</v>
          </cell>
          <cell r="AG18">
            <v>48</v>
          </cell>
          <cell r="AH18">
            <v>76.459999999999994</v>
          </cell>
          <cell r="AI18">
            <v>330</v>
          </cell>
          <cell r="AJ18">
            <v>1105.1199999999999</v>
          </cell>
          <cell r="AK18">
            <v>0</v>
          </cell>
          <cell r="AL18">
            <v>0</v>
          </cell>
          <cell r="AM18">
            <v>35</v>
          </cell>
          <cell r="AN18">
            <v>53.14</v>
          </cell>
          <cell r="AO18">
            <v>1190</v>
          </cell>
          <cell r="AP18">
            <v>544.6</v>
          </cell>
          <cell r="AQ18">
            <v>0</v>
          </cell>
          <cell r="AR18">
            <v>0</v>
          </cell>
          <cell r="AS18">
            <v>1603</v>
          </cell>
          <cell r="AT18">
            <v>1779.32</v>
          </cell>
          <cell r="AU18">
            <v>145897</v>
          </cell>
          <cell r="AV18">
            <v>262710.31</v>
          </cell>
          <cell r="AW18">
            <v>121213</v>
          </cell>
          <cell r="AX18">
            <v>147490.69</v>
          </cell>
          <cell r="AY18">
            <v>17401</v>
          </cell>
          <cell r="AZ18">
            <v>7585.83</v>
          </cell>
          <cell r="BA18">
            <v>66</v>
          </cell>
          <cell r="BB18">
            <v>327.7</v>
          </cell>
          <cell r="BC18">
            <v>3</v>
          </cell>
          <cell r="BD18">
            <v>19.5</v>
          </cell>
          <cell r="BE18">
            <v>232</v>
          </cell>
          <cell r="BF18">
            <v>2162.3000000000002</v>
          </cell>
          <cell r="BG18">
            <v>1377</v>
          </cell>
          <cell r="BH18">
            <v>5217.66</v>
          </cell>
          <cell r="BI18">
            <v>7740</v>
          </cell>
          <cell r="BJ18">
            <v>18766.88</v>
          </cell>
        </row>
        <row r="19">
          <cell r="B19" t="str">
            <v>CHITTORGARH</v>
          </cell>
          <cell r="C19">
            <v>129232</v>
          </cell>
          <cell r="D19">
            <v>122685.78</v>
          </cell>
          <cell r="E19">
            <v>13266</v>
          </cell>
          <cell r="F19">
            <v>20533.71</v>
          </cell>
          <cell r="G19">
            <v>6899</v>
          </cell>
          <cell r="H19">
            <v>6203.68</v>
          </cell>
          <cell r="I19">
            <v>317</v>
          </cell>
          <cell r="J19">
            <v>1381.89</v>
          </cell>
          <cell r="K19">
            <v>293</v>
          </cell>
          <cell r="L19">
            <v>15084.88</v>
          </cell>
          <cell r="M19">
            <v>18</v>
          </cell>
          <cell r="N19">
            <v>44.71</v>
          </cell>
          <cell r="O19">
            <v>143108</v>
          </cell>
          <cell r="P19">
            <v>159686.26999999999</v>
          </cell>
          <cell r="Q19">
            <v>105021</v>
          </cell>
          <cell r="R19">
            <v>80259.240000000005</v>
          </cell>
          <cell r="S19">
            <v>9648</v>
          </cell>
          <cell r="T19">
            <v>74157.649999999994</v>
          </cell>
          <cell r="U19">
            <v>524</v>
          </cell>
          <cell r="V19">
            <v>55195.53</v>
          </cell>
          <cell r="W19">
            <v>44</v>
          </cell>
          <cell r="X19">
            <v>18614.400000000001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10216</v>
          </cell>
          <cell r="AD19">
            <v>147967.57999999999</v>
          </cell>
          <cell r="AE19">
            <v>0</v>
          </cell>
          <cell r="AF19">
            <v>0</v>
          </cell>
          <cell r="AG19">
            <v>87</v>
          </cell>
          <cell r="AH19">
            <v>142.9</v>
          </cell>
          <cell r="AI19">
            <v>423</v>
          </cell>
          <cell r="AJ19">
            <v>2223.75</v>
          </cell>
          <cell r="AK19">
            <v>1</v>
          </cell>
          <cell r="AL19">
            <v>4</v>
          </cell>
          <cell r="AM19">
            <v>359</v>
          </cell>
          <cell r="AN19">
            <v>512.4</v>
          </cell>
          <cell r="AO19">
            <v>759</v>
          </cell>
          <cell r="AP19">
            <v>608.72</v>
          </cell>
          <cell r="AQ19">
            <v>0</v>
          </cell>
          <cell r="AR19">
            <v>0</v>
          </cell>
          <cell r="AS19">
            <v>1629</v>
          </cell>
          <cell r="AT19">
            <v>3491.76</v>
          </cell>
          <cell r="AU19">
            <v>154953</v>
          </cell>
          <cell r="AV19">
            <v>311145.61</v>
          </cell>
          <cell r="AW19">
            <v>120650</v>
          </cell>
          <cell r="AX19">
            <v>121516.89</v>
          </cell>
          <cell r="AY19">
            <v>25195</v>
          </cell>
          <cell r="AZ19">
            <v>9465.35</v>
          </cell>
          <cell r="BA19">
            <v>190</v>
          </cell>
          <cell r="BB19">
            <v>1901.46</v>
          </cell>
          <cell r="BC19">
            <v>8</v>
          </cell>
          <cell r="BD19">
            <v>67.58</v>
          </cell>
          <cell r="BE19">
            <v>581</v>
          </cell>
          <cell r="BF19">
            <v>5752.34</v>
          </cell>
          <cell r="BG19">
            <v>2221</v>
          </cell>
          <cell r="BH19">
            <v>8705.31</v>
          </cell>
          <cell r="BI19">
            <v>15035</v>
          </cell>
          <cell r="BJ19">
            <v>45595.08</v>
          </cell>
        </row>
        <row r="20">
          <cell r="B20" t="str">
            <v>CHURU</v>
          </cell>
          <cell r="C20">
            <v>167343</v>
          </cell>
          <cell r="D20">
            <v>241933.49</v>
          </cell>
          <cell r="E20">
            <v>13338</v>
          </cell>
          <cell r="F20">
            <v>26705.01</v>
          </cell>
          <cell r="G20">
            <v>3742</v>
          </cell>
          <cell r="H20">
            <v>6683.18</v>
          </cell>
          <cell r="I20">
            <v>27</v>
          </cell>
          <cell r="J20">
            <v>551.9</v>
          </cell>
          <cell r="K20">
            <v>207</v>
          </cell>
          <cell r="L20">
            <v>9429.99</v>
          </cell>
          <cell r="M20">
            <v>1</v>
          </cell>
          <cell r="N20">
            <v>2</v>
          </cell>
          <cell r="O20">
            <v>180915</v>
          </cell>
          <cell r="P20">
            <v>278620.39</v>
          </cell>
          <cell r="Q20">
            <v>55320</v>
          </cell>
          <cell r="R20">
            <v>64765.51</v>
          </cell>
          <cell r="S20">
            <v>11134</v>
          </cell>
          <cell r="T20">
            <v>63073.62</v>
          </cell>
          <cell r="U20">
            <v>236</v>
          </cell>
          <cell r="V20">
            <v>20473.759999999998</v>
          </cell>
          <cell r="W20">
            <v>10</v>
          </cell>
          <cell r="X20">
            <v>471.83</v>
          </cell>
          <cell r="Y20">
            <v>1</v>
          </cell>
          <cell r="Z20">
            <v>47.72</v>
          </cell>
          <cell r="AA20">
            <v>0</v>
          </cell>
          <cell r="AB20">
            <v>0</v>
          </cell>
          <cell r="AC20">
            <v>11381</v>
          </cell>
          <cell r="AD20">
            <v>84066.94</v>
          </cell>
          <cell r="AE20">
            <v>0</v>
          </cell>
          <cell r="AF20">
            <v>0</v>
          </cell>
          <cell r="AG20">
            <v>100</v>
          </cell>
          <cell r="AH20">
            <v>132.16</v>
          </cell>
          <cell r="AI20">
            <v>270</v>
          </cell>
          <cell r="AJ20">
            <v>1241.19</v>
          </cell>
          <cell r="AK20">
            <v>2</v>
          </cell>
          <cell r="AL20">
            <v>56.95</v>
          </cell>
          <cell r="AM20">
            <v>204</v>
          </cell>
          <cell r="AN20">
            <v>1891.72</v>
          </cell>
          <cell r="AO20">
            <v>891</v>
          </cell>
          <cell r="AP20">
            <v>1525.1</v>
          </cell>
          <cell r="AQ20">
            <v>0</v>
          </cell>
          <cell r="AR20">
            <v>0</v>
          </cell>
          <cell r="AS20">
            <v>1467</v>
          </cell>
          <cell r="AT20">
            <v>4847.1099999999997</v>
          </cell>
          <cell r="AU20">
            <v>193763</v>
          </cell>
          <cell r="AV20">
            <v>367534.44</v>
          </cell>
          <cell r="AW20">
            <v>105786</v>
          </cell>
          <cell r="AX20">
            <v>177423</v>
          </cell>
          <cell r="AY20">
            <v>12631</v>
          </cell>
          <cell r="AZ20">
            <v>3809.36</v>
          </cell>
          <cell r="BA20">
            <v>132</v>
          </cell>
          <cell r="BB20">
            <v>974.87</v>
          </cell>
          <cell r="BC20">
            <v>10</v>
          </cell>
          <cell r="BD20">
            <v>66.06</v>
          </cell>
          <cell r="BE20">
            <v>323</v>
          </cell>
          <cell r="BF20">
            <v>3628.86</v>
          </cell>
          <cell r="BG20">
            <v>2443</v>
          </cell>
          <cell r="BH20">
            <v>11379.91</v>
          </cell>
          <cell r="BI20">
            <v>12606</v>
          </cell>
          <cell r="BJ20">
            <v>34267.1</v>
          </cell>
        </row>
        <row r="21">
          <cell r="B21" t="str">
            <v>DAUSA</v>
          </cell>
          <cell r="C21">
            <v>96671</v>
          </cell>
          <cell r="D21">
            <v>67149.649999999994</v>
          </cell>
          <cell r="E21">
            <v>10481</v>
          </cell>
          <cell r="F21">
            <v>10692.84</v>
          </cell>
          <cell r="G21">
            <v>3161</v>
          </cell>
          <cell r="H21">
            <v>4230.8999999999996</v>
          </cell>
          <cell r="I21">
            <v>121</v>
          </cell>
          <cell r="J21">
            <v>471</v>
          </cell>
          <cell r="K21">
            <v>3328</v>
          </cell>
          <cell r="L21">
            <v>6891.8</v>
          </cell>
          <cell r="M21">
            <v>27</v>
          </cell>
          <cell r="N21">
            <v>76.540000000000006</v>
          </cell>
          <cell r="O21">
            <v>110601</v>
          </cell>
          <cell r="P21">
            <v>85205.29</v>
          </cell>
          <cell r="Q21">
            <v>82848</v>
          </cell>
          <cell r="R21">
            <v>51836.76</v>
          </cell>
          <cell r="S21">
            <v>9311</v>
          </cell>
          <cell r="T21">
            <v>40729.19</v>
          </cell>
          <cell r="U21">
            <v>210</v>
          </cell>
          <cell r="V21">
            <v>15127.84</v>
          </cell>
          <cell r="W21">
            <v>13</v>
          </cell>
          <cell r="X21">
            <v>3016.6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9534</v>
          </cell>
          <cell r="AD21">
            <v>58873.63</v>
          </cell>
          <cell r="AE21">
            <v>0</v>
          </cell>
          <cell r="AF21">
            <v>0</v>
          </cell>
          <cell r="AG21">
            <v>40</v>
          </cell>
          <cell r="AH21">
            <v>72.09</v>
          </cell>
          <cell r="AI21">
            <v>366</v>
          </cell>
          <cell r="AJ21">
            <v>1446.21</v>
          </cell>
          <cell r="AK21">
            <v>1</v>
          </cell>
          <cell r="AL21">
            <v>7.15</v>
          </cell>
          <cell r="AM21">
            <v>132</v>
          </cell>
          <cell r="AN21">
            <v>180.58</v>
          </cell>
          <cell r="AO21">
            <v>728</v>
          </cell>
          <cell r="AP21">
            <v>889.65</v>
          </cell>
          <cell r="AQ21">
            <v>0</v>
          </cell>
          <cell r="AR21">
            <v>0</v>
          </cell>
          <cell r="AS21">
            <v>1267</v>
          </cell>
          <cell r="AT21">
            <v>2595.6799999999998</v>
          </cell>
          <cell r="AU21">
            <v>121402</v>
          </cell>
          <cell r="AV21">
            <v>146674.6</v>
          </cell>
          <cell r="AW21">
            <v>94002</v>
          </cell>
          <cell r="AX21">
            <v>70763.11</v>
          </cell>
          <cell r="AY21">
            <v>14017</v>
          </cell>
          <cell r="AZ21">
            <v>5222.16</v>
          </cell>
          <cell r="BA21">
            <v>99</v>
          </cell>
          <cell r="BB21">
            <v>438.24</v>
          </cell>
          <cell r="BC21">
            <v>8</v>
          </cell>
          <cell r="BD21">
            <v>64.260000000000005</v>
          </cell>
          <cell r="BE21">
            <v>317</v>
          </cell>
          <cell r="BF21">
            <v>3946.13</v>
          </cell>
          <cell r="BG21">
            <v>1729</v>
          </cell>
          <cell r="BH21">
            <v>9958.7800000000007</v>
          </cell>
          <cell r="BI21">
            <v>10248</v>
          </cell>
          <cell r="BJ21">
            <v>30947.1</v>
          </cell>
        </row>
        <row r="22">
          <cell r="B22" t="str">
            <v>Deeg</v>
          </cell>
          <cell r="C22">
            <v>34866</v>
          </cell>
          <cell r="D22">
            <v>48255.09</v>
          </cell>
          <cell r="E22">
            <v>1749</v>
          </cell>
          <cell r="F22">
            <v>3809.19</v>
          </cell>
          <cell r="G22">
            <v>697</v>
          </cell>
          <cell r="H22">
            <v>1156.74</v>
          </cell>
          <cell r="I22">
            <v>34</v>
          </cell>
          <cell r="J22">
            <v>47.76</v>
          </cell>
          <cell r="K22">
            <v>124</v>
          </cell>
          <cell r="L22">
            <v>1884.51</v>
          </cell>
          <cell r="M22">
            <v>0</v>
          </cell>
          <cell r="N22">
            <v>0</v>
          </cell>
          <cell r="O22">
            <v>36773</v>
          </cell>
          <cell r="P22">
            <v>53996.55</v>
          </cell>
          <cell r="Q22">
            <v>28060</v>
          </cell>
          <cell r="R22">
            <v>35208.410000000003</v>
          </cell>
          <cell r="S22">
            <v>1997</v>
          </cell>
          <cell r="T22">
            <v>11438.99</v>
          </cell>
          <cell r="U22">
            <v>81</v>
          </cell>
          <cell r="V22">
            <v>3533.69</v>
          </cell>
          <cell r="W22">
            <v>4</v>
          </cell>
          <cell r="X22">
            <v>727.5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2082</v>
          </cell>
          <cell r="AD22">
            <v>15700.19</v>
          </cell>
          <cell r="AE22">
            <v>0</v>
          </cell>
          <cell r="AF22">
            <v>0</v>
          </cell>
          <cell r="AG22">
            <v>14</v>
          </cell>
          <cell r="AH22">
            <v>35.299999999999997</v>
          </cell>
          <cell r="AI22">
            <v>23</v>
          </cell>
          <cell r="AJ22">
            <v>154.86000000000001</v>
          </cell>
          <cell r="AK22">
            <v>0</v>
          </cell>
          <cell r="AL22">
            <v>0</v>
          </cell>
          <cell r="AM22">
            <v>32</v>
          </cell>
          <cell r="AN22">
            <v>40.54</v>
          </cell>
          <cell r="AO22">
            <v>230</v>
          </cell>
          <cell r="AP22">
            <v>170.8</v>
          </cell>
          <cell r="AQ22">
            <v>0</v>
          </cell>
          <cell r="AR22">
            <v>0</v>
          </cell>
          <cell r="AS22">
            <v>299</v>
          </cell>
          <cell r="AT22">
            <v>401.51</v>
          </cell>
          <cell r="AU22">
            <v>39154</v>
          </cell>
          <cell r="AV22">
            <v>70098.25</v>
          </cell>
          <cell r="AW22">
            <v>32626</v>
          </cell>
          <cell r="AX22">
            <v>45930.75</v>
          </cell>
          <cell r="AY22">
            <v>2959</v>
          </cell>
          <cell r="AZ22">
            <v>1287.93</v>
          </cell>
          <cell r="BA22">
            <v>8</v>
          </cell>
          <cell r="BB22">
            <v>4.62</v>
          </cell>
          <cell r="BC22">
            <v>3</v>
          </cell>
          <cell r="BD22">
            <v>22.45</v>
          </cell>
          <cell r="BE22">
            <v>31</v>
          </cell>
          <cell r="BF22">
            <v>351.99</v>
          </cell>
          <cell r="BG22">
            <v>513</v>
          </cell>
          <cell r="BH22">
            <v>1756.85</v>
          </cell>
          <cell r="BI22">
            <v>2118</v>
          </cell>
          <cell r="BJ22">
            <v>6902.46</v>
          </cell>
        </row>
        <row r="23">
          <cell r="B23" t="str">
            <v>DHOLPUR</v>
          </cell>
          <cell r="C23">
            <v>25033</v>
          </cell>
          <cell r="D23">
            <v>25865.68</v>
          </cell>
          <cell r="E23">
            <v>4611</v>
          </cell>
          <cell r="F23">
            <v>10859.17</v>
          </cell>
          <cell r="G23">
            <v>1319</v>
          </cell>
          <cell r="H23">
            <v>2428.7199999999998</v>
          </cell>
          <cell r="I23">
            <v>10</v>
          </cell>
          <cell r="J23">
            <v>300.13</v>
          </cell>
          <cell r="K23">
            <v>113</v>
          </cell>
          <cell r="L23">
            <v>5856.86</v>
          </cell>
          <cell r="M23">
            <v>0</v>
          </cell>
          <cell r="N23">
            <v>0</v>
          </cell>
          <cell r="O23">
            <v>29767</v>
          </cell>
          <cell r="P23">
            <v>42881.84</v>
          </cell>
          <cell r="Q23">
            <v>19475</v>
          </cell>
          <cell r="R23">
            <v>16212.62</v>
          </cell>
          <cell r="S23">
            <v>3684</v>
          </cell>
          <cell r="T23">
            <v>18589.48</v>
          </cell>
          <cell r="U23">
            <v>123</v>
          </cell>
          <cell r="V23">
            <v>11739.75</v>
          </cell>
          <cell r="W23">
            <v>4</v>
          </cell>
          <cell r="X23">
            <v>856.81</v>
          </cell>
          <cell r="Y23">
            <v>1</v>
          </cell>
          <cell r="Z23">
            <v>8.1999999999999993</v>
          </cell>
          <cell r="AA23">
            <v>0</v>
          </cell>
          <cell r="AB23">
            <v>0</v>
          </cell>
          <cell r="AC23">
            <v>3812</v>
          </cell>
          <cell r="AD23">
            <v>31194.240000000002</v>
          </cell>
          <cell r="AE23">
            <v>0</v>
          </cell>
          <cell r="AF23">
            <v>0</v>
          </cell>
          <cell r="AG23">
            <v>30</v>
          </cell>
          <cell r="AH23">
            <v>46.31</v>
          </cell>
          <cell r="AI23">
            <v>85</v>
          </cell>
          <cell r="AJ23">
            <v>463.52</v>
          </cell>
          <cell r="AK23">
            <v>0</v>
          </cell>
          <cell r="AL23">
            <v>0</v>
          </cell>
          <cell r="AM23">
            <v>125</v>
          </cell>
          <cell r="AN23">
            <v>177.45</v>
          </cell>
          <cell r="AO23">
            <v>14</v>
          </cell>
          <cell r="AP23">
            <v>22.2</v>
          </cell>
          <cell r="AQ23">
            <v>0</v>
          </cell>
          <cell r="AR23">
            <v>0</v>
          </cell>
          <cell r="AS23">
            <v>254</v>
          </cell>
          <cell r="AT23">
            <v>709.48</v>
          </cell>
          <cell r="AU23">
            <v>33833</v>
          </cell>
          <cell r="AV23">
            <v>74785.570000000007</v>
          </cell>
          <cell r="AW23">
            <v>25340</v>
          </cell>
          <cell r="AX23">
            <v>27667.35</v>
          </cell>
          <cell r="AY23">
            <v>2551</v>
          </cell>
          <cell r="AZ23">
            <v>948.02</v>
          </cell>
          <cell r="BA23">
            <v>21</v>
          </cell>
          <cell r="BB23">
            <v>285.06</v>
          </cell>
          <cell r="BC23">
            <v>8</v>
          </cell>
          <cell r="BD23">
            <v>72.45</v>
          </cell>
          <cell r="BE23">
            <v>70</v>
          </cell>
          <cell r="BF23">
            <v>738.56</v>
          </cell>
          <cell r="BG23">
            <v>882</v>
          </cell>
          <cell r="BH23">
            <v>5512.71</v>
          </cell>
          <cell r="BI23">
            <v>4550</v>
          </cell>
          <cell r="BJ23">
            <v>14041.79</v>
          </cell>
        </row>
        <row r="24">
          <cell r="B24" t="str">
            <v>Didwana Kuchaman</v>
          </cell>
          <cell r="C24">
            <v>63986</v>
          </cell>
          <cell r="D24">
            <v>51351.95</v>
          </cell>
          <cell r="E24">
            <v>6027</v>
          </cell>
          <cell r="F24">
            <v>13795.65</v>
          </cell>
          <cell r="G24">
            <v>1465</v>
          </cell>
          <cell r="H24">
            <v>1962.43</v>
          </cell>
          <cell r="I24">
            <v>11</v>
          </cell>
          <cell r="J24">
            <v>45.96</v>
          </cell>
          <cell r="K24">
            <v>216</v>
          </cell>
          <cell r="L24">
            <v>3417.2</v>
          </cell>
          <cell r="M24">
            <v>66</v>
          </cell>
          <cell r="N24">
            <v>40.49</v>
          </cell>
          <cell r="O24">
            <v>70240</v>
          </cell>
          <cell r="P24">
            <v>68610.759999999995</v>
          </cell>
          <cell r="Q24">
            <v>36246</v>
          </cell>
          <cell r="R24">
            <v>24262.89</v>
          </cell>
          <cell r="S24">
            <v>3668</v>
          </cell>
          <cell r="T24">
            <v>33818.730000000003</v>
          </cell>
          <cell r="U24">
            <v>142</v>
          </cell>
          <cell r="V24">
            <v>13727.99</v>
          </cell>
          <cell r="W24">
            <v>10</v>
          </cell>
          <cell r="X24">
            <v>3360.28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3820</v>
          </cell>
          <cell r="AD24">
            <v>50907</v>
          </cell>
          <cell r="AE24">
            <v>0</v>
          </cell>
          <cell r="AF24">
            <v>0</v>
          </cell>
          <cell r="AG24">
            <v>67</v>
          </cell>
          <cell r="AH24">
            <v>105.85</v>
          </cell>
          <cell r="AI24">
            <v>331</v>
          </cell>
          <cell r="AJ24">
            <v>959.56</v>
          </cell>
          <cell r="AK24">
            <v>1</v>
          </cell>
          <cell r="AL24">
            <v>0.4</v>
          </cell>
          <cell r="AM24">
            <v>143</v>
          </cell>
          <cell r="AN24">
            <v>361.6</v>
          </cell>
          <cell r="AO24">
            <v>1136</v>
          </cell>
          <cell r="AP24">
            <v>2739.82</v>
          </cell>
          <cell r="AQ24">
            <v>0</v>
          </cell>
          <cell r="AR24">
            <v>0</v>
          </cell>
          <cell r="AS24">
            <v>1678</v>
          </cell>
          <cell r="AT24">
            <v>4167.2299999999996</v>
          </cell>
          <cell r="AU24">
            <v>75738</v>
          </cell>
          <cell r="AV24">
            <v>123685</v>
          </cell>
          <cell r="AW24">
            <v>43552</v>
          </cell>
          <cell r="AX24">
            <v>39875.279999999999</v>
          </cell>
          <cell r="AY24">
            <v>9370</v>
          </cell>
          <cell r="AZ24">
            <v>3709.07</v>
          </cell>
          <cell r="BA24">
            <v>118</v>
          </cell>
          <cell r="BB24">
            <v>688.27</v>
          </cell>
          <cell r="BC24">
            <v>2</v>
          </cell>
          <cell r="BD24">
            <v>16.649999999999999</v>
          </cell>
          <cell r="BE24">
            <v>129</v>
          </cell>
          <cell r="BF24">
            <v>1395.04</v>
          </cell>
          <cell r="BG24">
            <v>1843</v>
          </cell>
          <cell r="BH24">
            <v>7582.71</v>
          </cell>
          <cell r="BI24">
            <v>11427</v>
          </cell>
          <cell r="BJ24">
            <v>25992.68</v>
          </cell>
        </row>
        <row r="25">
          <cell r="B25" t="str">
            <v>DUNGARPUR</v>
          </cell>
          <cell r="C25">
            <v>50756</v>
          </cell>
          <cell r="D25">
            <v>30904.35</v>
          </cell>
          <cell r="E25">
            <v>11483</v>
          </cell>
          <cell r="F25">
            <v>11497.47</v>
          </cell>
          <cell r="G25">
            <v>8213</v>
          </cell>
          <cell r="H25">
            <v>6345.87</v>
          </cell>
          <cell r="I25">
            <v>11</v>
          </cell>
          <cell r="J25">
            <v>26.48</v>
          </cell>
          <cell r="K25">
            <v>449</v>
          </cell>
          <cell r="L25">
            <v>1314.92</v>
          </cell>
          <cell r="M25">
            <v>3</v>
          </cell>
          <cell r="N25">
            <v>11.77</v>
          </cell>
          <cell r="O25">
            <v>62699</v>
          </cell>
          <cell r="P25">
            <v>43743.22</v>
          </cell>
          <cell r="Q25">
            <v>40324</v>
          </cell>
          <cell r="R25">
            <v>25099.97</v>
          </cell>
          <cell r="S25">
            <v>5651</v>
          </cell>
          <cell r="T25">
            <v>23421.05</v>
          </cell>
          <cell r="U25">
            <v>114</v>
          </cell>
          <cell r="V25">
            <v>11104.06</v>
          </cell>
          <cell r="W25">
            <v>13</v>
          </cell>
          <cell r="X25">
            <v>2237.46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5778</v>
          </cell>
          <cell r="AD25">
            <v>36762.58</v>
          </cell>
          <cell r="AE25">
            <v>0</v>
          </cell>
          <cell r="AF25">
            <v>0</v>
          </cell>
          <cell r="AG25">
            <v>32</v>
          </cell>
          <cell r="AH25">
            <v>57.03</v>
          </cell>
          <cell r="AI25">
            <v>256</v>
          </cell>
          <cell r="AJ25">
            <v>1369.98</v>
          </cell>
          <cell r="AK25">
            <v>0</v>
          </cell>
          <cell r="AL25">
            <v>0</v>
          </cell>
          <cell r="AM25">
            <v>57</v>
          </cell>
          <cell r="AN25">
            <v>93.32</v>
          </cell>
          <cell r="AO25">
            <v>377</v>
          </cell>
          <cell r="AP25">
            <v>287.87</v>
          </cell>
          <cell r="AQ25">
            <v>0</v>
          </cell>
          <cell r="AR25">
            <v>0</v>
          </cell>
          <cell r="AS25">
            <v>722</v>
          </cell>
          <cell r="AT25">
            <v>1808.2</v>
          </cell>
          <cell r="AU25">
            <v>69199</v>
          </cell>
          <cell r="AV25">
            <v>82314</v>
          </cell>
          <cell r="AW25">
            <v>55463</v>
          </cell>
          <cell r="AX25">
            <v>45228.82</v>
          </cell>
          <cell r="AY25">
            <v>11629</v>
          </cell>
          <cell r="AZ25">
            <v>4671.84</v>
          </cell>
          <cell r="BA25">
            <v>22</v>
          </cell>
          <cell r="BB25">
            <v>126.38</v>
          </cell>
          <cell r="BC25">
            <v>2</v>
          </cell>
          <cell r="BD25">
            <v>11.33</v>
          </cell>
          <cell r="BE25">
            <v>343</v>
          </cell>
          <cell r="BF25">
            <v>2733.77</v>
          </cell>
          <cell r="BG25">
            <v>1334</v>
          </cell>
          <cell r="BH25">
            <v>6816.88</v>
          </cell>
          <cell r="BI25">
            <v>6521</v>
          </cell>
          <cell r="BJ25">
            <v>20845.669999999998</v>
          </cell>
        </row>
        <row r="26">
          <cell r="B26" t="str">
            <v>GANGANAGAR</v>
          </cell>
          <cell r="C26">
            <v>181124</v>
          </cell>
          <cell r="D26">
            <v>333245.44</v>
          </cell>
          <cell r="E26">
            <v>22673</v>
          </cell>
          <cell r="F26">
            <v>56378.12</v>
          </cell>
          <cell r="G26">
            <v>9388</v>
          </cell>
          <cell r="H26">
            <v>9054.09</v>
          </cell>
          <cell r="I26">
            <v>110</v>
          </cell>
          <cell r="J26">
            <v>4239.55</v>
          </cell>
          <cell r="K26">
            <v>1917</v>
          </cell>
          <cell r="L26">
            <v>100380.57</v>
          </cell>
          <cell r="M26">
            <v>8</v>
          </cell>
          <cell r="N26">
            <v>9.7200000000000006</v>
          </cell>
          <cell r="O26">
            <v>205824</v>
          </cell>
          <cell r="P26">
            <v>494243.68</v>
          </cell>
          <cell r="Q26">
            <v>111976</v>
          </cell>
          <cell r="R26">
            <v>169851.54</v>
          </cell>
          <cell r="S26">
            <v>14160</v>
          </cell>
          <cell r="T26">
            <v>190639.69</v>
          </cell>
          <cell r="U26">
            <v>1226</v>
          </cell>
          <cell r="V26">
            <v>105110.89</v>
          </cell>
          <cell r="W26">
            <v>178</v>
          </cell>
          <cell r="X26">
            <v>31270</v>
          </cell>
          <cell r="Y26">
            <v>1</v>
          </cell>
          <cell r="Z26">
            <v>393.18</v>
          </cell>
          <cell r="AA26">
            <v>0</v>
          </cell>
          <cell r="AB26">
            <v>0</v>
          </cell>
          <cell r="AC26">
            <v>15565</v>
          </cell>
          <cell r="AD26">
            <v>327413.75</v>
          </cell>
          <cell r="AE26">
            <v>0</v>
          </cell>
          <cell r="AF26">
            <v>0</v>
          </cell>
          <cell r="AG26">
            <v>184</v>
          </cell>
          <cell r="AH26">
            <v>368.43</v>
          </cell>
          <cell r="AI26">
            <v>1079</v>
          </cell>
          <cell r="AJ26">
            <v>4494.16</v>
          </cell>
          <cell r="AK26">
            <v>1</v>
          </cell>
          <cell r="AL26">
            <v>7.23</v>
          </cell>
          <cell r="AM26">
            <v>1406</v>
          </cell>
          <cell r="AN26">
            <v>2186.1799999999998</v>
          </cell>
          <cell r="AO26">
            <v>1682</v>
          </cell>
          <cell r="AP26">
            <v>1490.45</v>
          </cell>
          <cell r="AQ26">
            <v>0</v>
          </cell>
          <cell r="AR26">
            <v>0</v>
          </cell>
          <cell r="AS26">
            <v>4352</v>
          </cell>
          <cell r="AT26">
            <v>8546.44</v>
          </cell>
          <cell r="AU26">
            <v>225741</v>
          </cell>
          <cell r="AV26">
            <v>830203.88</v>
          </cell>
          <cell r="AW26">
            <v>141415</v>
          </cell>
          <cell r="AX26">
            <v>278698.90000000002</v>
          </cell>
          <cell r="AY26">
            <v>22938</v>
          </cell>
          <cell r="AZ26">
            <v>11058.52</v>
          </cell>
          <cell r="BA26">
            <v>720</v>
          </cell>
          <cell r="BB26">
            <v>5636.97</v>
          </cell>
          <cell r="BC26">
            <v>38</v>
          </cell>
          <cell r="BD26">
            <v>543.11</v>
          </cell>
          <cell r="BE26">
            <v>1107</v>
          </cell>
          <cell r="BF26">
            <v>13098.84</v>
          </cell>
          <cell r="BG26">
            <v>3063</v>
          </cell>
          <cell r="BH26">
            <v>12992.27</v>
          </cell>
          <cell r="BI26">
            <v>26366</v>
          </cell>
          <cell r="BJ26">
            <v>105654.69</v>
          </cell>
        </row>
        <row r="27">
          <cell r="B27" t="str">
            <v>HANUMANGARH</v>
          </cell>
          <cell r="C27">
            <v>218689</v>
          </cell>
          <cell r="D27">
            <v>345783.7</v>
          </cell>
          <cell r="E27">
            <v>16479</v>
          </cell>
          <cell r="F27">
            <v>42698.76</v>
          </cell>
          <cell r="G27">
            <v>4914</v>
          </cell>
          <cell r="H27">
            <v>7466.6</v>
          </cell>
          <cell r="I27">
            <v>136</v>
          </cell>
          <cell r="J27">
            <v>1955.33</v>
          </cell>
          <cell r="K27">
            <v>1930</v>
          </cell>
          <cell r="L27">
            <v>40931.42</v>
          </cell>
          <cell r="M27">
            <v>148</v>
          </cell>
          <cell r="N27">
            <v>228.33</v>
          </cell>
          <cell r="O27">
            <v>237234</v>
          </cell>
          <cell r="P27">
            <v>431369.21</v>
          </cell>
          <cell r="Q27">
            <v>126077</v>
          </cell>
          <cell r="R27">
            <v>168478</v>
          </cell>
          <cell r="S27">
            <v>9237</v>
          </cell>
          <cell r="T27">
            <v>107511.45</v>
          </cell>
          <cell r="U27">
            <v>662</v>
          </cell>
          <cell r="V27">
            <v>50021.72</v>
          </cell>
          <cell r="W27">
            <v>60</v>
          </cell>
          <cell r="X27">
            <v>7271.17</v>
          </cell>
          <cell r="Y27">
            <v>3</v>
          </cell>
          <cell r="Z27">
            <v>476.63</v>
          </cell>
          <cell r="AA27">
            <v>0</v>
          </cell>
          <cell r="AB27">
            <v>0</v>
          </cell>
          <cell r="AC27">
            <v>9962</v>
          </cell>
          <cell r="AD27">
            <v>165280.97</v>
          </cell>
          <cell r="AE27">
            <v>0</v>
          </cell>
          <cell r="AF27">
            <v>0</v>
          </cell>
          <cell r="AG27">
            <v>97</v>
          </cell>
          <cell r="AH27">
            <v>220.38</v>
          </cell>
          <cell r="AI27">
            <v>787</v>
          </cell>
          <cell r="AJ27">
            <v>2498.91</v>
          </cell>
          <cell r="AK27">
            <v>1</v>
          </cell>
          <cell r="AL27">
            <v>4.5</v>
          </cell>
          <cell r="AM27">
            <v>903</v>
          </cell>
          <cell r="AN27">
            <v>1344.8</v>
          </cell>
          <cell r="AO27">
            <v>1894</v>
          </cell>
          <cell r="AP27">
            <v>1746.94</v>
          </cell>
          <cell r="AQ27">
            <v>0</v>
          </cell>
          <cell r="AR27">
            <v>0</v>
          </cell>
          <cell r="AS27">
            <v>3682</v>
          </cell>
          <cell r="AT27">
            <v>5815.54</v>
          </cell>
          <cell r="AU27">
            <v>250878</v>
          </cell>
          <cell r="AV27">
            <v>602465.71</v>
          </cell>
          <cell r="AW27">
            <v>148867</v>
          </cell>
          <cell r="AX27">
            <v>244357.11</v>
          </cell>
          <cell r="AY27">
            <v>22214</v>
          </cell>
          <cell r="AZ27">
            <v>9037.4699999999993</v>
          </cell>
          <cell r="BA27">
            <v>625</v>
          </cell>
          <cell r="BB27">
            <v>3955.97</v>
          </cell>
          <cell r="BC27">
            <v>15</v>
          </cell>
          <cell r="BD27">
            <v>181.93</v>
          </cell>
          <cell r="BE27">
            <v>697</v>
          </cell>
          <cell r="BF27">
            <v>6713.39</v>
          </cell>
          <cell r="BG27">
            <v>1901</v>
          </cell>
          <cell r="BH27">
            <v>8014.29</v>
          </cell>
          <cell r="BI27">
            <v>15538</v>
          </cell>
          <cell r="BJ27">
            <v>41599.86</v>
          </cell>
        </row>
        <row r="28">
          <cell r="B28" t="str">
            <v>JAIPUR</v>
          </cell>
          <cell r="C28">
            <v>272795</v>
          </cell>
          <cell r="D28">
            <v>237390.34</v>
          </cell>
          <cell r="E28">
            <v>53127</v>
          </cell>
          <cell r="F28">
            <v>88638.47</v>
          </cell>
          <cell r="G28">
            <v>25194</v>
          </cell>
          <cell r="H28">
            <v>24774.17</v>
          </cell>
          <cell r="I28">
            <v>150</v>
          </cell>
          <cell r="J28">
            <v>3434.63</v>
          </cell>
          <cell r="K28">
            <v>3276</v>
          </cell>
          <cell r="L28">
            <v>253656.36</v>
          </cell>
          <cell r="M28">
            <v>10</v>
          </cell>
          <cell r="N28">
            <v>119.05</v>
          </cell>
          <cell r="O28">
            <v>329348</v>
          </cell>
          <cell r="P28">
            <v>583119.80000000005</v>
          </cell>
          <cell r="Q28">
            <v>231781</v>
          </cell>
          <cell r="R28">
            <v>193869.43</v>
          </cell>
          <cell r="S28">
            <v>44149</v>
          </cell>
          <cell r="T28">
            <v>1161384.6100000001</v>
          </cell>
          <cell r="U28">
            <v>7656</v>
          </cell>
          <cell r="V28">
            <v>1245096.25</v>
          </cell>
          <cell r="W28">
            <v>1954</v>
          </cell>
          <cell r="X28">
            <v>760572.57</v>
          </cell>
          <cell r="Y28">
            <v>12</v>
          </cell>
          <cell r="Z28">
            <v>1356.1</v>
          </cell>
          <cell r="AA28">
            <v>0</v>
          </cell>
          <cell r="AB28">
            <v>0</v>
          </cell>
          <cell r="AC28">
            <v>53771</v>
          </cell>
          <cell r="AD28">
            <v>3168409.53</v>
          </cell>
          <cell r="AE28">
            <v>12</v>
          </cell>
          <cell r="AF28">
            <v>646.86</v>
          </cell>
          <cell r="AG28">
            <v>1538</v>
          </cell>
          <cell r="AH28">
            <v>2968.29</v>
          </cell>
          <cell r="AI28">
            <v>14240</v>
          </cell>
          <cell r="AJ28">
            <v>69489.72</v>
          </cell>
          <cell r="AK28">
            <v>10</v>
          </cell>
          <cell r="AL28">
            <v>544.28</v>
          </cell>
          <cell r="AM28">
            <v>1832</v>
          </cell>
          <cell r="AN28">
            <v>11455.34</v>
          </cell>
          <cell r="AO28">
            <v>6401</v>
          </cell>
          <cell r="AP28">
            <v>6778.39</v>
          </cell>
          <cell r="AQ28">
            <v>8</v>
          </cell>
          <cell r="AR28">
            <v>4.8499999999999996</v>
          </cell>
          <cell r="AS28">
            <v>24033</v>
          </cell>
          <cell r="AT28">
            <v>91882.9</v>
          </cell>
          <cell r="AU28">
            <v>407152</v>
          </cell>
          <cell r="AV28">
            <v>3843412.23</v>
          </cell>
          <cell r="AW28">
            <v>256349</v>
          </cell>
          <cell r="AX28">
            <v>350011.86</v>
          </cell>
          <cell r="AY28">
            <v>48247</v>
          </cell>
          <cell r="AZ28">
            <v>20332.990000000002</v>
          </cell>
          <cell r="BA28">
            <v>1366</v>
          </cell>
          <cell r="BB28">
            <v>24314.41</v>
          </cell>
          <cell r="BC28">
            <v>379</v>
          </cell>
          <cell r="BD28">
            <v>4523.49</v>
          </cell>
          <cell r="BE28">
            <v>10332</v>
          </cell>
          <cell r="BF28">
            <v>230395.08</v>
          </cell>
          <cell r="BG28">
            <v>22727</v>
          </cell>
          <cell r="BH28">
            <v>97302.01</v>
          </cell>
          <cell r="BI28">
            <v>267617</v>
          </cell>
          <cell r="BJ28">
            <v>2134872.41</v>
          </cell>
        </row>
        <row r="29">
          <cell r="B29" t="str">
            <v>JAISALMER</v>
          </cell>
          <cell r="C29">
            <v>48452</v>
          </cell>
          <cell r="D29">
            <v>69465.240000000005</v>
          </cell>
          <cell r="E29">
            <v>5246</v>
          </cell>
          <cell r="F29">
            <v>8155.34</v>
          </cell>
          <cell r="G29">
            <v>513</v>
          </cell>
          <cell r="H29">
            <v>709.16</v>
          </cell>
          <cell r="I29">
            <v>74</v>
          </cell>
          <cell r="J29">
            <v>140.31</v>
          </cell>
          <cell r="K29">
            <v>3295</v>
          </cell>
          <cell r="L29">
            <v>2037.37</v>
          </cell>
          <cell r="M29">
            <v>109</v>
          </cell>
          <cell r="N29">
            <v>71.91</v>
          </cell>
          <cell r="O29">
            <v>57067</v>
          </cell>
          <cell r="P29">
            <v>79798.259999999995</v>
          </cell>
          <cell r="Q29">
            <v>7243</v>
          </cell>
          <cell r="R29">
            <v>17277.2</v>
          </cell>
          <cell r="S29">
            <v>1766</v>
          </cell>
          <cell r="T29">
            <v>20019.830000000002</v>
          </cell>
          <cell r="U29">
            <v>123</v>
          </cell>
          <cell r="V29">
            <v>23352.44</v>
          </cell>
          <cell r="W29">
            <v>4</v>
          </cell>
          <cell r="X29">
            <v>1828.48</v>
          </cell>
          <cell r="Y29">
            <v>1</v>
          </cell>
          <cell r="Z29">
            <v>2</v>
          </cell>
          <cell r="AA29">
            <v>0</v>
          </cell>
          <cell r="AB29">
            <v>0</v>
          </cell>
          <cell r="AC29">
            <v>1894</v>
          </cell>
          <cell r="AD29">
            <v>45202.74</v>
          </cell>
          <cell r="AE29">
            <v>0</v>
          </cell>
          <cell r="AF29">
            <v>0</v>
          </cell>
          <cell r="AG29">
            <v>10</v>
          </cell>
          <cell r="AH29">
            <v>27.75</v>
          </cell>
          <cell r="AI29">
            <v>89</v>
          </cell>
          <cell r="AJ29">
            <v>286.20999999999998</v>
          </cell>
          <cell r="AK29">
            <v>0</v>
          </cell>
          <cell r="AL29">
            <v>0</v>
          </cell>
          <cell r="AM29">
            <v>35</v>
          </cell>
          <cell r="AN29">
            <v>46.17</v>
          </cell>
          <cell r="AO29">
            <v>660</v>
          </cell>
          <cell r="AP29">
            <v>83.07</v>
          </cell>
          <cell r="AQ29">
            <v>0</v>
          </cell>
          <cell r="AR29">
            <v>0</v>
          </cell>
          <cell r="AS29">
            <v>794</v>
          </cell>
          <cell r="AT29">
            <v>443.21</v>
          </cell>
          <cell r="AU29">
            <v>59755</v>
          </cell>
          <cell r="AV29">
            <v>125444.21</v>
          </cell>
          <cell r="AW29">
            <v>16070</v>
          </cell>
          <cell r="AX29">
            <v>32920.559999999998</v>
          </cell>
          <cell r="AY29">
            <v>5745</v>
          </cell>
          <cell r="AZ29">
            <v>3485.56</v>
          </cell>
          <cell r="BA29">
            <v>9</v>
          </cell>
          <cell r="BB29">
            <v>29.25</v>
          </cell>
          <cell r="BC29">
            <v>0</v>
          </cell>
          <cell r="BD29">
            <v>10.6</v>
          </cell>
          <cell r="BE29">
            <v>157</v>
          </cell>
          <cell r="BF29">
            <v>2110.02</v>
          </cell>
          <cell r="BG29">
            <v>1164</v>
          </cell>
          <cell r="BH29">
            <v>3560.61</v>
          </cell>
          <cell r="BI29">
            <v>6934</v>
          </cell>
          <cell r="BJ29">
            <v>20286.14</v>
          </cell>
        </row>
        <row r="30">
          <cell r="B30" t="str">
            <v>JALORE</v>
          </cell>
          <cell r="C30">
            <v>105840</v>
          </cell>
          <cell r="D30">
            <v>84835.55</v>
          </cell>
          <cell r="E30">
            <v>9933</v>
          </cell>
          <cell r="F30">
            <v>10041</v>
          </cell>
          <cell r="G30">
            <v>5972</v>
          </cell>
          <cell r="H30">
            <v>3995.2</v>
          </cell>
          <cell r="I30">
            <v>2</v>
          </cell>
          <cell r="J30">
            <v>30.09</v>
          </cell>
          <cell r="K30">
            <v>1282</v>
          </cell>
          <cell r="L30">
            <v>5548.38</v>
          </cell>
          <cell r="M30">
            <v>9</v>
          </cell>
          <cell r="N30">
            <v>32.29</v>
          </cell>
          <cell r="O30">
            <v>117057</v>
          </cell>
          <cell r="P30">
            <v>100455.03</v>
          </cell>
          <cell r="Q30">
            <v>53286</v>
          </cell>
          <cell r="R30">
            <v>33353.910000000003</v>
          </cell>
          <cell r="S30">
            <v>4446</v>
          </cell>
          <cell r="T30">
            <v>42186.76</v>
          </cell>
          <cell r="U30">
            <v>228</v>
          </cell>
          <cell r="V30">
            <v>16343.36</v>
          </cell>
          <cell r="W30">
            <v>11</v>
          </cell>
          <cell r="X30">
            <v>3382.81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4685</v>
          </cell>
          <cell r="AD30">
            <v>61912.93</v>
          </cell>
          <cell r="AE30">
            <v>0</v>
          </cell>
          <cell r="AF30">
            <v>0</v>
          </cell>
          <cell r="AG30">
            <v>24</v>
          </cell>
          <cell r="AH30">
            <v>25</v>
          </cell>
          <cell r="AI30">
            <v>363</v>
          </cell>
          <cell r="AJ30">
            <v>1007.08</v>
          </cell>
          <cell r="AK30">
            <v>0</v>
          </cell>
          <cell r="AL30">
            <v>0</v>
          </cell>
          <cell r="AM30">
            <v>52</v>
          </cell>
          <cell r="AN30">
            <v>73.05</v>
          </cell>
          <cell r="AO30">
            <v>456</v>
          </cell>
          <cell r="AP30">
            <v>291.06</v>
          </cell>
          <cell r="AQ30">
            <v>0</v>
          </cell>
          <cell r="AR30">
            <v>0</v>
          </cell>
          <cell r="AS30">
            <v>895</v>
          </cell>
          <cell r="AT30">
            <v>1396.19</v>
          </cell>
          <cell r="AU30">
            <v>122637</v>
          </cell>
          <cell r="AV30">
            <v>163764.15</v>
          </cell>
          <cell r="AW30">
            <v>61632</v>
          </cell>
          <cell r="AX30">
            <v>46289.22</v>
          </cell>
          <cell r="AY30">
            <v>12418</v>
          </cell>
          <cell r="AZ30">
            <v>5022.01</v>
          </cell>
          <cell r="BA30">
            <v>25</v>
          </cell>
          <cell r="BB30">
            <v>127.58</v>
          </cell>
          <cell r="BC30">
            <v>5</v>
          </cell>
          <cell r="BD30">
            <v>37.82</v>
          </cell>
          <cell r="BE30">
            <v>267</v>
          </cell>
          <cell r="BF30">
            <v>2516.1</v>
          </cell>
          <cell r="BG30">
            <v>1098</v>
          </cell>
          <cell r="BH30">
            <v>5013.91</v>
          </cell>
          <cell r="BI30">
            <v>7906</v>
          </cell>
          <cell r="BJ30">
            <v>23026.84</v>
          </cell>
        </row>
        <row r="31">
          <cell r="B31" t="str">
            <v>JHALAWAR</v>
          </cell>
          <cell r="C31">
            <v>152393</v>
          </cell>
          <cell r="D31">
            <v>127722.61</v>
          </cell>
          <cell r="E31">
            <v>17169</v>
          </cell>
          <cell r="F31">
            <v>31005.32</v>
          </cell>
          <cell r="G31">
            <v>2133</v>
          </cell>
          <cell r="H31">
            <v>2972.43</v>
          </cell>
          <cell r="I31">
            <v>9</v>
          </cell>
          <cell r="J31">
            <v>49.22</v>
          </cell>
          <cell r="K31">
            <v>822</v>
          </cell>
          <cell r="L31">
            <v>8162.12</v>
          </cell>
          <cell r="M31">
            <v>25</v>
          </cell>
          <cell r="N31">
            <v>41.47</v>
          </cell>
          <cell r="O31">
            <v>170393</v>
          </cell>
          <cell r="P31">
            <v>166939.26999999999</v>
          </cell>
          <cell r="Q31">
            <v>111978</v>
          </cell>
          <cell r="R31">
            <v>64577.29</v>
          </cell>
          <cell r="S31">
            <v>6335</v>
          </cell>
          <cell r="T31">
            <v>36610.25</v>
          </cell>
          <cell r="U31">
            <v>290</v>
          </cell>
          <cell r="V31">
            <v>19138.28</v>
          </cell>
          <cell r="W31">
            <v>8</v>
          </cell>
          <cell r="X31">
            <v>1898.52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>
            <v>6634</v>
          </cell>
          <cell r="AD31">
            <v>57647.06</v>
          </cell>
          <cell r="AE31">
            <v>0</v>
          </cell>
          <cell r="AF31">
            <v>0</v>
          </cell>
          <cell r="AG31">
            <v>62</v>
          </cell>
          <cell r="AH31">
            <v>85.66</v>
          </cell>
          <cell r="AI31">
            <v>249</v>
          </cell>
          <cell r="AJ31">
            <v>898.42</v>
          </cell>
          <cell r="AK31">
            <v>0</v>
          </cell>
          <cell r="AL31">
            <v>0</v>
          </cell>
          <cell r="AM31">
            <v>78</v>
          </cell>
          <cell r="AN31">
            <v>260.18</v>
          </cell>
          <cell r="AO31">
            <v>745</v>
          </cell>
          <cell r="AP31">
            <v>390.57</v>
          </cell>
          <cell r="AQ31">
            <v>0</v>
          </cell>
          <cell r="AR31">
            <v>0</v>
          </cell>
          <cell r="AS31">
            <v>1134</v>
          </cell>
          <cell r="AT31">
            <v>1634.82</v>
          </cell>
          <cell r="AU31">
            <v>178161</v>
          </cell>
          <cell r="AV31">
            <v>226221.15</v>
          </cell>
          <cell r="AW31">
            <v>132533</v>
          </cell>
          <cell r="AX31">
            <v>116140.09</v>
          </cell>
          <cell r="AY31">
            <v>27141</v>
          </cell>
          <cell r="AZ31">
            <v>8563.1200000000008</v>
          </cell>
          <cell r="BA31">
            <v>72</v>
          </cell>
          <cell r="BB31">
            <v>346.18</v>
          </cell>
          <cell r="BC31">
            <v>5</v>
          </cell>
          <cell r="BD31">
            <v>39.06</v>
          </cell>
          <cell r="BE31">
            <v>186</v>
          </cell>
          <cell r="BF31">
            <v>1766.59</v>
          </cell>
          <cell r="BG31">
            <v>1445</v>
          </cell>
          <cell r="BH31">
            <v>6222.47</v>
          </cell>
          <cell r="BI31">
            <v>7979</v>
          </cell>
          <cell r="BJ31">
            <v>23628.46</v>
          </cell>
        </row>
        <row r="32">
          <cell r="B32" t="str">
            <v>JHUNJHUNU</v>
          </cell>
          <cell r="C32">
            <v>179026</v>
          </cell>
          <cell r="D32">
            <v>237829.8</v>
          </cell>
          <cell r="E32">
            <v>25000</v>
          </cell>
          <cell r="F32">
            <v>41831.33</v>
          </cell>
          <cell r="G32">
            <v>7108</v>
          </cell>
          <cell r="H32">
            <v>13013.57</v>
          </cell>
          <cell r="I32">
            <v>50</v>
          </cell>
          <cell r="J32">
            <v>429.2</v>
          </cell>
          <cell r="K32">
            <v>1263</v>
          </cell>
          <cell r="L32">
            <v>11954.66</v>
          </cell>
          <cell r="M32">
            <v>30</v>
          </cell>
          <cell r="N32">
            <v>70.28</v>
          </cell>
          <cell r="O32">
            <v>205339</v>
          </cell>
          <cell r="P32">
            <v>292044.98</v>
          </cell>
          <cell r="Q32">
            <v>104204</v>
          </cell>
          <cell r="R32">
            <v>93242.51</v>
          </cell>
          <cell r="S32">
            <v>11375</v>
          </cell>
          <cell r="T32">
            <v>80117.63</v>
          </cell>
          <cell r="U32">
            <v>320</v>
          </cell>
          <cell r="V32">
            <v>30209.31</v>
          </cell>
          <cell r="W32">
            <v>51</v>
          </cell>
          <cell r="X32">
            <v>3633.24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11746</v>
          </cell>
          <cell r="AD32">
            <v>113960.19</v>
          </cell>
          <cell r="AE32">
            <v>0</v>
          </cell>
          <cell r="AF32">
            <v>0</v>
          </cell>
          <cell r="AG32">
            <v>253</v>
          </cell>
          <cell r="AH32">
            <v>363.52</v>
          </cell>
          <cell r="AI32">
            <v>299</v>
          </cell>
          <cell r="AJ32">
            <v>1267.17</v>
          </cell>
          <cell r="AK32">
            <v>1</v>
          </cell>
          <cell r="AL32">
            <v>3.55</v>
          </cell>
          <cell r="AM32">
            <v>289</v>
          </cell>
          <cell r="AN32">
            <v>440.14</v>
          </cell>
          <cell r="AO32">
            <v>889</v>
          </cell>
          <cell r="AP32">
            <v>1681.08</v>
          </cell>
          <cell r="AQ32">
            <v>4</v>
          </cell>
          <cell r="AR32">
            <v>2</v>
          </cell>
          <cell r="AS32">
            <v>1731</v>
          </cell>
          <cell r="AT32">
            <v>3755.46</v>
          </cell>
          <cell r="AU32">
            <v>218816</v>
          </cell>
          <cell r="AV32">
            <v>409760.63</v>
          </cell>
          <cell r="AW32">
            <v>163286</v>
          </cell>
          <cell r="AX32">
            <v>219216.37</v>
          </cell>
          <cell r="AY32">
            <v>13350</v>
          </cell>
          <cell r="AZ32">
            <v>5186.8500000000004</v>
          </cell>
          <cell r="BA32">
            <v>100</v>
          </cell>
          <cell r="BB32">
            <v>1672.43</v>
          </cell>
          <cell r="BC32">
            <v>128</v>
          </cell>
          <cell r="BD32">
            <v>354.97</v>
          </cell>
          <cell r="BE32">
            <v>314</v>
          </cell>
          <cell r="BF32">
            <v>4484.7299999999996</v>
          </cell>
          <cell r="BG32">
            <v>5363</v>
          </cell>
          <cell r="BH32">
            <v>21726.52</v>
          </cell>
          <cell r="BI32">
            <v>22906</v>
          </cell>
          <cell r="BJ32">
            <v>59942.12</v>
          </cell>
        </row>
        <row r="33">
          <cell r="B33" t="str">
            <v>JODHPUR</v>
          </cell>
          <cell r="C33">
            <v>84121</v>
          </cell>
          <cell r="D33">
            <v>87193.04</v>
          </cell>
          <cell r="E33">
            <v>12136</v>
          </cell>
          <cell r="F33">
            <v>31144.6</v>
          </cell>
          <cell r="G33">
            <v>5452</v>
          </cell>
          <cell r="H33">
            <v>6760.17</v>
          </cell>
          <cell r="I33">
            <v>102</v>
          </cell>
          <cell r="J33">
            <v>1743.97</v>
          </cell>
          <cell r="K33">
            <v>947</v>
          </cell>
          <cell r="L33">
            <v>111859.01</v>
          </cell>
          <cell r="M33">
            <v>2</v>
          </cell>
          <cell r="N33">
            <v>59.2</v>
          </cell>
          <cell r="O33">
            <v>97306</v>
          </cell>
          <cell r="P33">
            <v>231940.61</v>
          </cell>
          <cell r="Q33">
            <v>46383</v>
          </cell>
          <cell r="R33">
            <v>41893.78</v>
          </cell>
          <cell r="S33">
            <v>15728</v>
          </cell>
          <cell r="T33">
            <v>368533.89</v>
          </cell>
          <cell r="U33">
            <v>2022</v>
          </cell>
          <cell r="V33">
            <v>330258.99</v>
          </cell>
          <cell r="W33">
            <v>403</v>
          </cell>
          <cell r="X33">
            <v>157715.43</v>
          </cell>
          <cell r="Y33">
            <v>1</v>
          </cell>
          <cell r="Z33">
            <v>44.3</v>
          </cell>
          <cell r="AA33">
            <v>0</v>
          </cell>
          <cell r="AB33">
            <v>0</v>
          </cell>
          <cell r="AC33">
            <v>18154</v>
          </cell>
          <cell r="AD33">
            <v>856552.6</v>
          </cell>
          <cell r="AE33">
            <v>1</v>
          </cell>
          <cell r="AF33">
            <v>460</v>
          </cell>
          <cell r="AG33">
            <v>391</v>
          </cell>
          <cell r="AH33">
            <v>1014.32</v>
          </cell>
          <cell r="AI33">
            <v>9460</v>
          </cell>
          <cell r="AJ33">
            <v>18033.03</v>
          </cell>
          <cell r="AK33">
            <v>4</v>
          </cell>
          <cell r="AL33">
            <v>54.72</v>
          </cell>
          <cell r="AM33">
            <v>699</v>
          </cell>
          <cell r="AN33">
            <v>5538.93</v>
          </cell>
          <cell r="AO33">
            <v>2718</v>
          </cell>
          <cell r="AP33">
            <v>5812.01</v>
          </cell>
          <cell r="AQ33">
            <v>0</v>
          </cell>
          <cell r="AR33">
            <v>0</v>
          </cell>
          <cell r="AS33">
            <v>13273</v>
          </cell>
          <cell r="AT33">
            <v>30913.01</v>
          </cell>
          <cell r="AU33">
            <v>128733</v>
          </cell>
          <cell r="AV33">
            <v>1119406.22</v>
          </cell>
          <cell r="AW33">
            <v>56569</v>
          </cell>
          <cell r="AX33">
            <v>109374.89</v>
          </cell>
          <cell r="AY33">
            <v>11096</v>
          </cell>
          <cell r="AZ33">
            <v>5461.93</v>
          </cell>
          <cell r="BA33">
            <v>215</v>
          </cell>
          <cell r="BB33">
            <v>5863.68</v>
          </cell>
          <cell r="BC33">
            <v>72</v>
          </cell>
          <cell r="BD33">
            <v>701.41</v>
          </cell>
          <cell r="BE33">
            <v>2572</v>
          </cell>
          <cell r="BF33">
            <v>46897.81</v>
          </cell>
          <cell r="BG33">
            <v>5839</v>
          </cell>
          <cell r="BH33">
            <v>26957.73</v>
          </cell>
          <cell r="BI33">
            <v>66094</v>
          </cell>
          <cell r="BJ33">
            <v>345250.37</v>
          </cell>
        </row>
        <row r="34">
          <cell r="B34" t="str">
            <v>KARAULI</v>
          </cell>
          <cell r="C34">
            <v>41943</v>
          </cell>
          <cell r="D34">
            <v>36228.94</v>
          </cell>
          <cell r="E34">
            <v>5275</v>
          </cell>
          <cell r="F34">
            <v>7802.06</v>
          </cell>
          <cell r="G34">
            <v>3598</v>
          </cell>
          <cell r="H34">
            <v>4426.82</v>
          </cell>
          <cell r="I34">
            <v>80</v>
          </cell>
          <cell r="J34">
            <v>104.38</v>
          </cell>
          <cell r="K34">
            <v>491</v>
          </cell>
          <cell r="L34">
            <v>2459.98</v>
          </cell>
          <cell r="M34">
            <v>1</v>
          </cell>
          <cell r="N34">
            <v>4.45</v>
          </cell>
          <cell r="O34">
            <v>47789</v>
          </cell>
          <cell r="P34">
            <v>46595.360000000001</v>
          </cell>
          <cell r="Q34">
            <v>37989</v>
          </cell>
          <cell r="R34">
            <v>31224.65</v>
          </cell>
          <cell r="S34">
            <v>3922</v>
          </cell>
          <cell r="T34">
            <v>21449.9</v>
          </cell>
          <cell r="U34">
            <v>108</v>
          </cell>
          <cell r="V34">
            <v>8159.61</v>
          </cell>
          <cell r="W34">
            <v>4</v>
          </cell>
          <cell r="X34">
            <v>975.1</v>
          </cell>
          <cell r="Y34">
            <v>1</v>
          </cell>
          <cell r="Z34">
            <v>20</v>
          </cell>
          <cell r="AA34">
            <v>0</v>
          </cell>
          <cell r="AB34">
            <v>0</v>
          </cell>
          <cell r="AC34">
            <v>4035</v>
          </cell>
          <cell r="AD34">
            <v>30604.61</v>
          </cell>
          <cell r="AE34">
            <v>0</v>
          </cell>
          <cell r="AF34">
            <v>0</v>
          </cell>
          <cell r="AG34">
            <v>36</v>
          </cell>
          <cell r="AH34">
            <v>61.38</v>
          </cell>
          <cell r="AI34">
            <v>79</v>
          </cell>
          <cell r="AJ34">
            <v>464.73</v>
          </cell>
          <cell r="AK34">
            <v>3</v>
          </cell>
          <cell r="AL34">
            <v>7.03</v>
          </cell>
          <cell r="AM34">
            <v>23</v>
          </cell>
          <cell r="AN34">
            <v>36.81</v>
          </cell>
          <cell r="AO34">
            <v>172</v>
          </cell>
          <cell r="AP34">
            <v>128.65</v>
          </cell>
          <cell r="AQ34">
            <v>0</v>
          </cell>
          <cell r="AR34">
            <v>0</v>
          </cell>
          <cell r="AS34">
            <v>313</v>
          </cell>
          <cell r="AT34">
            <v>698.6</v>
          </cell>
          <cell r="AU34">
            <v>52137</v>
          </cell>
          <cell r="AV34">
            <v>77898.570000000007</v>
          </cell>
          <cell r="AW34">
            <v>45411</v>
          </cell>
          <cell r="AX34">
            <v>41803.980000000003</v>
          </cell>
          <cell r="AY34">
            <v>4839</v>
          </cell>
          <cell r="AZ34">
            <v>1343.54</v>
          </cell>
          <cell r="BA34">
            <v>42</v>
          </cell>
          <cell r="BB34">
            <v>367.8</v>
          </cell>
          <cell r="BC34">
            <v>13</v>
          </cell>
          <cell r="BD34">
            <v>136.94999999999999</v>
          </cell>
          <cell r="BE34">
            <v>150</v>
          </cell>
          <cell r="BF34">
            <v>1577.03</v>
          </cell>
          <cell r="BG34">
            <v>1405</v>
          </cell>
          <cell r="BH34">
            <v>7743.49</v>
          </cell>
          <cell r="BI34">
            <v>6060</v>
          </cell>
          <cell r="BJ34">
            <v>17086.419999999998</v>
          </cell>
        </row>
        <row r="35">
          <cell r="B35" t="str">
            <v>Khairthal-Tijara</v>
          </cell>
          <cell r="C35">
            <v>59860</v>
          </cell>
          <cell r="D35">
            <v>76950.41</v>
          </cell>
          <cell r="E35">
            <v>6914</v>
          </cell>
          <cell r="F35">
            <v>10567.44</v>
          </cell>
          <cell r="G35">
            <v>2609</v>
          </cell>
          <cell r="H35">
            <v>3704.67</v>
          </cell>
          <cell r="I35">
            <v>8</v>
          </cell>
          <cell r="J35">
            <v>48.82</v>
          </cell>
          <cell r="K35">
            <v>151</v>
          </cell>
          <cell r="L35">
            <v>16068.74</v>
          </cell>
          <cell r="M35">
            <v>1</v>
          </cell>
          <cell r="N35">
            <v>0.2</v>
          </cell>
          <cell r="O35">
            <v>66933</v>
          </cell>
          <cell r="P35">
            <v>103635.42</v>
          </cell>
          <cell r="Q35">
            <v>45776</v>
          </cell>
          <cell r="R35">
            <v>40427.03</v>
          </cell>
          <cell r="S35">
            <v>3834</v>
          </cell>
          <cell r="T35">
            <v>108282.65</v>
          </cell>
          <cell r="U35">
            <v>835</v>
          </cell>
          <cell r="V35">
            <v>136535.54</v>
          </cell>
          <cell r="W35">
            <v>120</v>
          </cell>
          <cell r="X35">
            <v>77824.570000000007</v>
          </cell>
          <cell r="Y35">
            <v>1</v>
          </cell>
          <cell r="Z35">
            <v>0.48</v>
          </cell>
          <cell r="AA35">
            <v>0</v>
          </cell>
          <cell r="AB35">
            <v>0</v>
          </cell>
          <cell r="AC35">
            <v>4790</v>
          </cell>
          <cell r="AD35">
            <v>322643.23</v>
          </cell>
          <cell r="AE35">
            <v>0</v>
          </cell>
          <cell r="AF35">
            <v>0</v>
          </cell>
          <cell r="AG35">
            <v>86</v>
          </cell>
          <cell r="AH35">
            <v>152.16</v>
          </cell>
          <cell r="AI35">
            <v>702</v>
          </cell>
          <cell r="AJ35">
            <v>4279.45</v>
          </cell>
          <cell r="AK35">
            <v>1</v>
          </cell>
          <cell r="AL35">
            <v>0.9</v>
          </cell>
          <cell r="AM35">
            <v>74</v>
          </cell>
          <cell r="AN35">
            <v>96.89</v>
          </cell>
          <cell r="AO35">
            <v>379</v>
          </cell>
          <cell r="AP35">
            <v>263.75</v>
          </cell>
          <cell r="AQ35">
            <v>2</v>
          </cell>
          <cell r="AR35">
            <v>8.1300000000000008</v>
          </cell>
          <cell r="AS35">
            <v>1242</v>
          </cell>
          <cell r="AT35">
            <v>4793.16</v>
          </cell>
          <cell r="AU35">
            <v>72965</v>
          </cell>
          <cell r="AV35">
            <v>431071.81</v>
          </cell>
          <cell r="AW35">
            <v>58483</v>
          </cell>
          <cell r="AX35">
            <v>82044.53</v>
          </cell>
          <cell r="AY35">
            <v>8294</v>
          </cell>
          <cell r="AZ35">
            <v>3906.67</v>
          </cell>
          <cell r="BA35">
            <v>62</v>
          </cell>
          <cell r="BB35">
            <v>350.31</v>
          </cell>
          <cell r="BC35">
            <v>9</v>
          </cell>
          <cell r="BD35">
            <v>99.3</v>
          </cell>
          <cell r="BE35">
            <v>465</v>
          </cell>
          <cell r="BF35">
            <v>10664.1</v>
          </cell>
          <cell r="BG35">
            <v>1916</v>
          </cell>
          <cell r="BH35">
            <v>8449.3799999999992</v>
          </cell>
          <cell r="BI35">
            <v>19178</v>
          </cell>
          <cell r="BJ35">
            <v>95715.27</v>
          </cell>
        </row>
        <row r="36">
          <cell r="B36" t="str">
            <v>KOTA</v>
          </cell>
          <cell r="C36">
            <v>112088</v>
          </cell>
          <cell r="D36">
            <v>136260.45000000001</v>
          </cell>
          <cell r="E36">
            <v>18993</v>
          </cell>
          <cell r="F36">
            <v>33092.089999999997</v>
          </cell>
          <cell r="G36">
            <v>7601</v>
          </cell>
          <cell r="H36">
            <v>7619.65</v>
          </cell>
          <cell r="I36">
            <v>51</v>
          </cell>
          <cell r="J36">
            <v>4338.6400000000003</v>
          </cell>
          <cell r="K36">
            <v>1626</v>
          </cell>
          <cell r="L36">
            <v>90518.02</v>
          </cell>
          <cell r="M36">
            <v>55</v>
          </cell>
          <cell r="N36">
            <v>433.69</v>
          </cell>
          <cell r="O36">
            <v>132758</v>
          </cell>
          <cell r="P36">
            <v>264209.2</v>
          </cell>
          <cell r="Q36">
            <v>79171</v>
          </cell>
          <cell r="R36">
            <v>70124.09</v>
          </cell>
          <cell r="S36">
            <v>15488</v>
          </cell>
          <cell r="T36">
            <v>197747.71</v>
          </cell>
          <cell r="U36">
            <v>1557</v>
          </cell>
          <cell r="V36">
            <v>173638.88</v>
          </cell>
          <cell r="W36">
            <v>311</v>
          </cell>
          <cell r="X36">
            <v>57106.16</v>
          </cell>
          <cell r="Y36">
            <v>3</v>
          </cell>
          <cell r="Z36">
            <v>188.78</v>
          </cell>
          <cell r="AA36">
            <v>0</v>
          </cell>
          <cell r="AB36">
            <v>0</v>
          </cell>
          <cell r="AC36">
            <v>17359</v>
          </cell>
          <cell r="AD36">
            <v>428681.53</v>
          </cell>
          <cell r="AE36">
            <v>2</v>
          </cell>
          <cell r="AF36">
            <v>8</v>
          </cell>
          <cell r="AG36">
            <v>280</v>
          </cell>
          <cell r="AH36">
            <v>533.64</v>
          </cell>
          <cell r="AI36">
            <v>1549</v>
          </cell>
          <cell r="AJ36">
            <v>11577.78</v>
          </cell>
          <cell r="AK36">
            <v>1</v>
          </cell>
          <cell r="AL36">
            <v>95</v>
          </cell>
          <cell r="AM36">
            <v>348</v>
          </cell>
          <cell r="AN36">
            <v>498.44</v>
          </cell>
          <cell r="AO36">
            <v>2522</v>
          </cell>
          <cell r="AP36">
            <v>1784.74</v>
          </cell>
          <cell r="AQ36">
            <v>0</v>
          </cell>
          <cell r="AR36">
            <v>0</v>
          </cell>
          <cell r="AS36">
            <v>4702</v>
          </cell>
          <cell r="AT36">
            <v>14497.59</v>
          </cell>
          <cell r="AU36">
            <v>154819</v>
          </cell>
          <cell r="AV36">
            <v>707388.32</v>
          </cell>
          <cell r="AW36">
            <v>109220</v>
          </cell>
          <cell r="AX36">
            <v>183194.2</v>
          </cell>
          <cell r="AY36">
            <v>17051</v>
          </cell>
          <cell r="AZ36">
            <v>7513.39</v>
          </cell>
          <cell r="BA36">
            <v>130</v>
          </cell>
          <cell r="BB36">
            <v>3446.36</v>
          </cell>
          <cell r="BC36">
            <v>45</v>
          </cell>
          <cell r="BD36">
            <v>369.77</v>
          </cell>
          <cell r="BE36">
            <v>1623</v>
          </cell>
          <cell r="BF36">
            <v>26659.05</v>
          </cell>
          <cell r="BG36">
            <v>4564</v>
          </cell>
          <cell r="BH36">
            <v>22948.880000000001</v>
          </cell>
          <cell r="BI36">
            <v>42480</v>
          </cell>
          <cell r="BJ36">
            <v>221441.18</v>
          </cell>
        </row>
        <row r="37">
          <cell r="B37" t="str">
            <v>Kotputli-Behror</v>
          </cell>
          <cell r="C37">
            <v>89307</v>
          </cell>
          <cell r="D37">
            <v>90391.71</v>
          </cell>
          <cell r="E37">
            <v>24967</v>
          </cell>
          <cell r="F37">
            <v>24382.66</v>
          </cell>
          <cell r="G37">
            <v>15172</v>
          </cell>
          <cell r="H37">
            <v>11594.13</v>
          </cell>
          <cell r="I37">
            <v>100</v>
          </cell>
          <cell r="J37">
            <v>289.61</v>
          </cell>
          <cell r="K37">
            <v>265</v>
          </cell>
          <cell r="L37">
            <v>3841.27</v>
          </cell>
          <cell r="M37">
            <v>2</v>
          </cell>
          <cell r="N37">
            <v>3.17</v>
          </cell>
          <cell r="O37">
            <v>114639</v>
          </cell>
          <cell r="P37">
            <v>118905.24</v>
          </cell>
          <cell r="Q37">
            <v>85720</v>
          </cell>
          <cell r="R37">
            <v>68429.179999999993</v>
          </cell>
          <cell r="S37">
            <v>4667</v>
          </cell>
          <cell r="T37">
            <v>42027.08</v>
          </cell>
          <cell r="U37">
            <v>267</v>
          </cell>
          <cell r="V37">
            <v>22011.31</v>
          </cell>
          <cell r="W37">
            <v>65</v>
          </cell>
          <cell r="X37">
            <v>11496.86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4999</v>
          </cell>
          <cell r="AD37">
            <v>75535.25</v>
          </cell>
          <cell r="AE37">
            <v>0</v>
          </cell>
          <cell r="AF37">
            <v>0</v>
          </cell>
          <cell r="AG37">
            <v>68</v>
          </cell>
          <cell r="AH37">
            <v>101.09</v>
          </cell>
          <cell r="AI37">
            <v>442</v>
          </cell>
          <cell r="AJ37">
            <v>1476.68</v>
          </cell>
          <cell r="AK37">
            <v>3</v>
          </cell>
          <cell r="AL37">
            <v>21.55</v>
          </cell>
          <cell r="AM37">
            <v>61</v>
          </cell>
          <cell r="AN37">
            <v>923.01</v>
          </cell>
          <cell r="AO37">
            <v>517</v>
          </cell>
          <cell r="AP37">
            <v>617.30999999999995</v>
          </cell>
          <cell r="AQ37">
            <v>0</v>
          </cell>
          <cell r="AR37">
            <v>0</v>
          </cell>
          <cell r="AS37">
            <v>1091</v>
          </cell>
          <cell r="AT37">
            <v>3139.64</v>
          </cell>
          <cell r="AU37">
            <v>120729</v>
          </cell>
          <cell r="AV37">
            <v>197580.13</v>
          </cell>
          <cell r="AW37">
            <v>97877</v>
          </cell>
          <cell r="AX37">
            <v>95522.77</v>
          </cell>
          <cell r="AY37">
            <v>27551</v>
          </cell>
          <cell r="AZ37">
            <v>12149.7</v>
          </cell>
          <cell r="BA37">
            <v>202</v>
          </cell>
          <cell r="BB37">
            <v>539.78</v>
          </cell>
          <cell r="BC37">
            <v>6</v>
          </cell>
          <cell r="BD37">
            <v>40.4</v>
          </cell>
          <cell r="BE37">
            <v>278</v>
          </cell>
          <cell r="BF37">
            <v>4573.62</v>
          </cell>
          <cell r="BG37">
            <v>1143</v>
          </cell>
          <cell r="BH37">
            <v>5129.9399999999996</v>
          </cell>
          <cell r="BI37">
            <v>11029</v>
          </cell>
          <cell r="BJ37">
            <v>33541.94</v>
          </cell>
        </row>
        <row r="38">
          <cell r="B38" t="str">
            <v>NAGAUR</v>
          </cell>
          <cell r="C38">
            <v>91843</v>
          </cell>
          <cell r="D38">
            <v>77006.36</v>
          </cell>
          <cell r="E38">
            <v>6472</v>
          </cell>
          <cell r="F38">
            <v>15943.26</v>
          </cell>
          <cell r="G38">
            <v>1566</v>
          </cell>
          <cell r="H38">
            <v>2375.4499999999998</v>
          </cell>
          <cell r="I38">
            <v>14</v>
          </cell>
          <cell r="J38">
            <v>225.7</v>
          </cell>
          <cell r="K38">
            <v>290</v>
          </cell>
          <cell r="L38">
            <v>23900.46</v>
          </cell>
          <cell r="M38">
            <v>52</v>
          </cell>
          <cell r="N38">
            <v>72.06</v>
          </cell>
          <cell r="O38">
            <v>98619</v>
          </cell>
          <cell r="P38">
            <v>117075.78</v>
          </cell>
          <cell r="Q38">
            <v>37717</v>
          </cell>
          <cell r="R38">
            <v>31017.06</v>
          </cell>
          <cell r="S38">
            <v>4005</v>
          </cell>
          <cell r="T38">
            <v>47812.61</v>
          </cell>
          <cell r="U38">
            <v>291</v>
          </cell>
          <cell r="V38">
            <v>27480</v>
          </cell>
          <cell r="W38">
            <v>60</v>
          </cell>
          <cell r="X38">
            <v>8189.92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4356</v>
          </cell>
          <cell r="AD38">
            <v>83482.539999999994</v>
          </cell>
          <cell r="AE38">
            <v>0</v>
          </cell>
          <cell r="AF38">
            <v>0</v>
          </cell>
          <cell r="AG38">
            <v>27</v>
          </cell>
          <cell r="AH38">
            <v>57.18</v>
          </cell>
          <cell r="AI38">
            <v>373</v>
          </cell>
          <cell r="AJ38">
            <v>1329.51</v>
          </cell>
          <cell r="AK38">
            <v>0</v>
          </cell>
          <cell r="AL38">
            <v>0</v>
          </cell>
          <cell r="AM38">
            <v>43</v>
          </cell>
          <cell r="AN38">
            <v>74.98</v>
          </cell>
          <cell r="AO38">
            <v>667</v>
          </cell>
          <cell r="AP38">
            <v>924.55</v>
          </cell>
          <cell r="AQ38">
            <v>0</v>
          </cell>
          <cell r="AR38">
            <v>0</v>
          </cell>
          <cell r="AS38">
            <v>1110</v>
          </cell>
          <cell r="AT38">
            <v>2386.21</v>
          </cell>
          <cell r="AU38">
            <v>104085</v>
          </cell>
          <cell r="AV38">
            <v>202944.53</v>
          </cell>
          <cell r="AW38">
            <v>46993</v>
          </cell>
          <cell r="AX38">
            <v>49417.27</v>
          </cell>
          <cell r="AY38">
            <v>12763</v>
          </cell>
          <cell r="AZ38">
            <v>4703.3999999999996</v>
          </cell>
          <cell r="BA38">
            <v>103</v>
          </cell>
          <cell r="BB38">
            <v>553.79999999999995</v>
          </cell>
          <cell r="BC38">
            <v>1</v>
          </cell>
          <cell r="BD38">
            <v>17.77</v>
          </cell>
          <cell r="BE38">
            <v>223</v>
          </cell>
          <cell r="BF38">
            <v>2069.92</v>
          </cell>
          <cell r="BG38">
            <v>1609</v>
          </cell>
          <cell r="BH38">
            <v>7599.47</v>
          </cell>
          <cell r="BI38">
            <v>10737</v>
          </cell>
          <cell r="BJ38">
            <v>32895.949999999997</v>
          </cell>
        </row>
        <row r="39">
          <cell r="B39" t="str">
            <v>PALI</v>
          </cell>
          <cell r="C39">
            <v>65566</v>
          </cell>
          <cell r="D39">
            <v>61286.42</v>
          </cell>
          <cell r="E39">
            <v>5265</v>
          </cell>
          <cell r="F39">
            <v>9752.11</v>
          </cell>
          <cell r="G39">
            <v>1912</v>
          </cell>
          <cell r="H39">
            <v>2359.56</v>
          </cell>
          <cell r="I39">
            <v>9</v>
          </cell>
          <cell r="J39">
            <v>54.64</v>
          </cell>
          <cell r="K39">
            <v>424</v>
          </cell>
          <cell r="L39">
            <v>17902.32</v>
          </cell>
          <cell r="M39">
            <v>31</v>
          </cell>
          <cell r="N39">
            <v>163.1</v>
          </cell>
          <cell r="O39">
            <v>71264</v>
          </cell>
          <cell r="P39">
            <v>88995.48</v>
          </cell>
          <cell r="Q39">
            <v>41544</v>
          </cell>
          <cell r="R39">
            <v>30187.74</v>
          </cell>
          <cell r="S39">
            <v>7138</v>
          </cell>
          <cell r="T39">
            <v>103235.83</v>
          </cell>
          <cell r="U39">
            <v>623</v>
          </cell>
          <cell r="V39">
            <v>86393.87</v>
          </cell>
          <cell r="W39">
            <v>71</v>
          </cell>
          <cell r="X39">
            <v>34504.519999999997</v>
          </cell>
          <cell r="Y39">
            <v>1</v>
          </cell>
          <cell r="Z39">
            <v>100</v>
          </cell>
          <cell r="AA39">
            <v>0</v>
          </cell>
          <cell r="AB39">
            <v>0</v>
          </cell>
          <cell r="AC39">
            <v>7833</v>
          </cell>
          <cell r="AD39">
            <v>224234.22</v>
          </cell>
          <cell r="AE39">
            <v>0</v>
          </cell>
          <cell r="AF39">
            <v>0</v>
          </cell>
          <cell r="AG39">
            <v>69</v>
          </cell>
          <cell r="AH39">
            <v>106.46</v>
          </cell>
          <cell r="AI39">
            <v>1143</v>
          </cell>
          <cell r="AJ39">
            <v>2894.54</v>
          </cell>
          <cell r="AK39">
            <v>0</v>
          </cell>
          <cell r="AL39">
            <v>0</v>
          </cell>
          <cell r="AM39">
            <v>188</v>
          </cell>
          <cell r="AN39">
            <v>244.02</v>
          </cell>
          <cell r="AO39">
            <v>1442</v>
          </cell>
          <cell r="AP39">
            <v>954.1</v>
          </cell>
          <cell r="AQ39">
            <v>0</v>
          </cell>
          <cell r="AR39">
            <v>0</v>
          </cell>
          <cell r="AS39">
            <v>2842</v>
          </cell>
          <cell r="AT39">
            <v>4199.12</v>
          </cell>
          <cell r="AU39">
            <v>81939</v>
          </cell>
          <cell r="AV39">
            <v>317428.83</v>
          </cell>
          <cell r="AW39">
            <v>49312</v>
          </cell>
          <cell r="AX39">
            <v>74610.240000000005</v>
          </cell>
          <cell r="AY39">
            <v>12145</v>
          </cell>
          <cell r="AZ39">
            <v>6696.56</v>
          </cell>
          <cell r="BA39">
            <v>43</v>
          </cell>
          <cell r="BB39">
            <v>203.44</v>
          </cell>
          <cell r="BC39">
            <v>8</v>
          </cell>
          <cell r="BD39">
            <v>22.49</v>
          </cell>
          <cell r="BE39">
            <v>544</v>
          </cell>
          <cell r="BF39">
            <v>5514.49</v>
          </cell>
          <cell r="BG39">
            <v>1712</v>
          </cell>
          <cell r="BH39">
            <v>7155.41</v>
          </cell>
          <cell r="BI39">
            <v>18262</v>
          </cell>
          <cell r="BJ39">
            <v>61300.33</v>
          </cell>
        </row>
        <row r="40">
          <cell r="B40" t="str">
            <v>Phalodi</v>
          </cell>
          <cell r="C40">
            <v>36588</v>
          </cell>
          <cell r="D40">
            <v>47741.27</v>
          </cell>
          <cell r="E40">
            <v>2058</v>
          </cell>
          <cell r="F40">
            <v>9116.98</v>
          </cell>
          <cell r="G40">
            <v>378</v>
          </cell>
          <cell r="H40">
            <v>384.53</v>
          </cell>
          <cell r="I40">
            <v>5</v>
          </cell>
          <cell r="J40">
            <v>161.54</v>
          </cell>
          <cell r="K40">
            <v>81</v>
          </cell>
          <cell r="L40">
            <v>6703.11</v>
          </cell>
          <cell r="M40">
            <v>1</v>
          </cell>
          <cell r="N40">
            <v>3.76</v>
          </cell>
          <cell r="O40">
            <v>38732</v>
          </cell>
          <cell r="P40">
            <v>63722.9</v>
          </cell>
          <cell r="Q40">
            <v>14322</v>
          </cell>
          <cell r="R40">
            <v>14103.03</v>
          </cell>
          <cell r="S40">
            <v>1493</v>
          </cell>
          <cell r="T40">
            <v>13281</v>
          </cell>
          <cell r="U40">
            <v>86</v>
          </cell>
          <cell r="V40">
            <v>7217.53</v>
          </cell>
          <cell r="W40">
            <v>3</v>
          </cell>
          <cell r="X40">
            <v>1670.26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1582</v>
          </cell>
          <cell r="AD40">
            <v>22168.79</v>
          </cell>
          <cell r="AE40">
            <v>0</v>
          </cell>
          <cell r="AF40">
            <v>0</v>
          </cell>
          <cell r="AG40">
            <v>7</v>
          </cell>
          <cell r="AH40">
            <v>5.71</v>
          </cell>
          <cell r="AI40">
            <v>73</v>
          </cell>
          <cell r="AJ40">
            <v>242.29</v>
          </cell>
          <cell r="AK40">
            <v>0</v>
          </cell>
          <cell r="AL40">
            <v>0</v>
          </cell>
          <cell r="AM40">
            <v>35</v>
          </cell>
          <cell r="AN40">
            <v>2585.63</v>
          </cell>
          <cell r="AO40">
            <v>185</v>
          </cell>
          <cell r="AP40">
            <v>1282.8399999999999</v>
          </cell>
          <cell r="AQ40">
            <v>0</v>
          </cell>
          <cell r="AR40">
            <v>0</v>
          </cell>
          <cell r="AS40">
            <v>300</v>
          </cell>
          <cell r="AT40">
            <v>4116.47</v>
          </cell>
          <cell r="AU40">
            <v>40614</v>
          </cell>
          <cell r="AV40">
            <v>90008.16</v>
          </cell>
          <cell r="AW40">
            <v>18513</v>
          </cell>
          <cell r="AX40">
            <v>23278.73</v>
          </cell>
          <cell r="AY40">
            <v>3864</v>
          </cell>
          <cell r="AZ40">
            <v>2071.9</v>
          </cell>
          <cell r="BA40">
            <v>11</v>
          </cell>
          <cell r="BB40">
            <v>43.9</v>
          </cell>
          <cell r="BC40">
            <v>2</v>
          </cell>
          <cell r="BD40">
            <v>18.96</v>
          </cell>
          <cell r="BE40">
            <v>47</v>
          </cell>
          <cell r="BF40">
            <v>644.67999999999995</v>
          </cell>
          <cell r="BG40">
            <v>513</v>
          </cell>
          <cell r="BH40">
            <v>2854.75</v>
          </cell>
          <cell r="BI40">
            <v>3138</v>
          </cell>
          <cell r="BJ40">
            <v>9667.82</v>
          </cell>
        </row>
        <row r="41">
          <cell r="B41" t="str">
            <v>PRATAPGARH</v>
          </cell>
          <cell r="C41">
            <v>59892</v>
          </cell>
          <cell r="D41">
            <v>51177.85</v>
          </cell>
          <cell r="E41">
            <v>5563</v>
          </cell>
          <cell r="F41">
            <v>6624.99</v>
          </cell>
          <cell r="G41">
            <v>3103</v>
          </cell>
          <cell r="H41">
            <v>2321.3000000000002</v>
          </cell>
          <cell r="I41">
            <v>46</v>
          </cell>
          <cell r="J41">
            <v>181.75</v>
          </cell>
          <cell r="K41">
            <v>259</v>
          </cell>
          <cell r="L41">
            <v>1927.78</v>
          </cell>
          <cell r="M41">
            <v>9</v>
          </cell>
          <cell r="N41">
            <v>32.51</v>
          </cell>
          <cell r="O41">
            <v>65760</v>
          </cell>
          <cell r="P41">
            <v>59912.36</v>
          </cell>
          <cell r="Q41">
            <v>46878</v>
          </cell>
          <cell r="R41">
            <v>32060.720000000001</v>
          </cell>
          <cell r="S41">
            <v>3579</v>
          </cell>
          <cell r="T41">
            <v>13224.85</v>
          </cell>
          <cell r="U41">
            <v>86</v>
          </cell>
          <cell r="V41">
            <v>6849.51</v>
          </cell>
          <cell r="W41">
            <v>1</v>
          </cell>
          <cell r="X41">
            <v>64.5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3666</v>
          </cell>
          <cell r="AD41">
            <v>20138.86</v>
          </cell>
          <cell r="AE41">
            <v>0</v>
          </cell>
          <cell r="AF41">
            <v>0</v>
          </cell>
          <cell r="AG41">
            <v>11</v>
          </cell>
          <cell r="AH41">
            <v>17.88</v>
          </cell>
          <cell r="AI41">
            <v>119</v>
          </cell>
          <cell r="AJ41">
            <v>589.1</v>
          </cell>
          <cell r="AK41">
            <v>0</v>
          </cell>
          <cell r="AL41">
            <v>0</v>
          </cell>
          <cell r="AM41">
            <v>19</v>
          </cell>
          <cell r="AN41">
            <v>34.35</v>
          </cell>
          <cell r="AO41">
            <v>288</v>
          </cell>
          <cell r="AP41">
            <v>184.07</v>
          </cell>
          <cell r="AQ41">
            <v>0</v>
          </cell>
          <cell r="AR41">
            <v>0</v>
          </cell>
          <cell r="AS41">
            <v>437</v>
          </cell>
          <cell r="AT41">
            <v>825.4</v>
          </cell>
          <cell r="AU41">
            <v>69863</v>
          </cell>
          <cell r="AV41">
            <v>80876.63</v>
          </cell>
          <cell r="AW41">
            <v>57830</v>
          </cell>
          <cell r="AX41">
            <v>49462.95</v>
          </cell>
          <cell r="AY41">
            <v>13207</v>
          </cell>
          <cell r="AZ41">
            <v>4873.2</v>
          </cell>
          <cell r="BA41">
            <v>56</v>
          </cell>
          <cell r="BB41">
            <v>456.73</v>
          </cell>
          <cell r="BC41">
            <v>0</v>
          </cell>
          <cell r="BD41">
            <v>0</v>
          </cell>
          <cell r="BE41">
            <v>130</v>
          </cell>
          <cell r="BF41">
            <v>1052.52</v>
          </cell>
          <cell r="BG41">
            <v>495</v>
          </cell>
          <cell r="BH41">
            <v>2511.41</v>
          </cell>
          <cell r="BI41">
            <v>3087</v>
          </cell>
          <cell r="BJ41">
            <v>10143.52</v>
          </cell>
        </row>
        <row r="42">
          <cell r="B42" t="str">
            <v>RAJSAMAND</v>
          </cell>
          <cell r="C42">
            <v>36683</v>
          </cell>
          <cell r="D42">
            <v>21681.43</v>
          </cell>
          <cell r="E42">
            <v>4234</v>
          </cell>
          <cell r="F42">
            <v>8445.0400000000009</v>
          </cell>
          <cell r="G42">
            <v>2225</v>
          </cell>
          <cell r="H42">
            <v>3112.61</v>
          </cell>
          <cell r="I42">
            <v>3</v>
          </cell>
          <cell r="J42">
            <v>33.33</v>
          </cell>
          <cell r="K42">
            <v>191</v>
          </cell>
          <cell r="L42">
            <v>1229.3599999999999</v>
          </cell>
          <cell r="M42">
            <v>3</v>
          </cell>
          <cell r="N42">
            <v>9.11</v>
          </cell>
          <cell r="O42">
            <v>41111</v>
          </cell>
          <cell r="P42">
            <v>31389.16</v>
          </cell>
          <cell r="Q42">
            <v>33339</v>
          </cell>
          <cell r="R42">
            <v>19545.64</v>
          </cell>
          <cell r="S42">
            <v>5771</v>
          </cell>
          <cell r="T42">
            <v>45170.87</v>
          </cell>
          <cell r="U42">
            <v>281</v>
          </cell>
          <cell r="V42">
            <v>20845.38</v>
          </cell>
          <cell r="W42">
            <v>8</v>
          </cell>
          <cell r="X42">
            <v>6453.6</v>
          </cell>
          <cell r="Y42">
            <v>1</v>
          </cell>
          <cell r="Z42">
            <v>4.9000000000000004</v>
          </cell>
          <cell r="AA42">
            <v>0</v>
          </cell>
          <cell r="AB42">
            <v>0</v>
          </cell>
          <cell r="AC42">
            <v>6061</v>
          </cell>
          <cell r="AD42">
            <v>72474.740000000005</v>
          </cell>
          <cell r="AE42">
            <v>0</v>
          </cell>
          <cell r="AF42">
            <v>0</v>
          </cell>
          <cell r="AG42">
            <v>46</v>
          </cell>
          <cell r="AH42">
            <v>57.05</v>
          </cell>
          <cell r="AI42">
            <v>426</v>
          </cell>
          <cell r="AJ42">
            <v>1762.18</v>
          </cell>
          <cell r="AK42">
            <v>0</v>
          </cell>
          <cell r="AL42">
            <v>0</v>
          </cell>
          <cell r="AM42">
            <v>123</v>
          </cell>
          <cell r="AN42">
            <v>229.44</v>
          </cell>
          <cell r="AO42">
            <v>717</v>
          </cell>
          <cell r="AP42">
            <v>436.93</v>
          </cell>
          <cell r="AQ42">
            <v>0</v>
          </cell>
          <cell r="AR42">
            <v>0</v>
          </cell>
          <cell r="AS42">
            <v>1312</v>
          </cell>
          <cell r="AT42">
            <v>2485.61</v>
          </cell>
          <cell r="AU42">
            <v>48484</v>
          </cell>
          <cell r="AV42">
            <v>106349.51</v>
          </cell>
          <cell r="AW42">
            <v>36191</v>
          </cell>
          <cell r="AX42">
            <v>26028.69</v>
          </cell>
          <cell r="AY42">
            <v>7134</v>
          </cell>
          <cell r="AZ42">
            <v>3158.74</v>
          </cell>
          <cell r="BA42">
            <v>75</v>
          </cell>
          <cell r="BB42">
            <v>768.84</v>
          </cell>
          <cell r="BC42">
            <v>4</v>
          </cell>
          <cell r="BD42">
            <v>47.41</v>
          </cell>
          <cell r="BE42">
            <v>339</v>
          </cell>
          <cell r="BF42">
            <v>3193.06</v>
          </cell>
          <cell r="BG42">
            <v>1477</v>
          </cell>
          <cell r="BH42">
            <v>6507.45</v>
          </cell>
          <cell r="BI42">
            <v>11261</v>
          </cell>
          <cell r="BJ42">
            <v>29173.45</v>
          </cell>
        </row>
        <row r="43">
          <cell r="B43" t="str">
            <v>Salumbar</v>
          </cell>
          <cell r="C43">
            <v>22051</v>
          </cell>
          <cell r="D43">
            <v>11888.57</v>
          </cell>
          <cell r="E43">
            <v>2883</v>
          </cell>
          <cell r="F43">
            <v>3860.87</v>
          </cell>
          <cell r="G43">
            <v>1849</v>
          </cell>
          <cell r="H43">
            <v>1527.63</v>
          </cell>
          <cell r="I43">
            <v>0</v>
          </cell>
          <cell r="J43">
            <v>0</v>
          </cell>
          <cell r="K43">
            <v>317</v>
          </cell>
          <cell r="L43">
            <v>589.58000000000004</v>
          </cell>
          <cell r="M43">
            <v>2</v>
          </cell>
          <cell r="N43">
            <v>8.4600000000000009</v>
          </cell>
          <cell r="O43">
            <v>25251</v>
          </cell>
          <cell r="P43">
            <v>16339.02</v>
          </cell>
          <cell r="Q43">
            <v>19915</v>
          </cell>
          <cell r="R43">
            <v>10907.53</v>
          </cell>
          <cell r="S43">
            <v>970</v>
          </cell>
          <cell r="T43">
            <v>3567.87</v>
          </cell>
          <cell r="U43">
            <v>12</v>
          </cell>
          <cell r="V43">
            <v>798.96</v>
          </cell>
          <cell r="W43">
            <v>2</v>
          </cell>
          <cell r="X43">
            <v>64.7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984</v>
          </cell>
          <cell r="AD43">
            <v>4431.54</v>
          </cell>
          <cell r="AE43">
            <v>0</v>
          </cell>
          <cell r="AF43">
            <v>0</v>
          </cell>
          <cell r="AG43">
            <v>5</v>
          </cell>
          <cell r="AH43">
            <v>4.47</v>
          </cell>
          <cell r="AI43">
            <v>89</v>
          </cell>
          <cell r="AJ43">
            <v>280.02999999999997</v>
          </cell>
          <cell r="AK43">
            <v>0</v>
          </cell>
          <cell r="AL43">
            <v>0</v>
          </cell>
          <cell r="AM43">
            <v>24</v>
          </cell>
          <cell r="AN43">
            <v>44.18</v>
          </cell>
          <cell r="AO43">
            <v>470</v>
          </cell>
          <cell r="AP43">
            <v>194.74</v>
          </cell>
          <cell r="AQ43">
            <v>0</v>
          </cell>
          <cell r="AR43">
            <v>0</v>
          </cell>
          <cell r="AS43">
            <v>588</v>
          </cell>
          <cell r="AT43">
            <v>523.41</v>
          </cell>
          <cell r="AU43">
            <v>26823</v>
          </cell>
          <cell r="AV43">
            <v>21293.97</v>
          </cell>
          <cell r="AW43">
            <v>22796</v>
          </cell>
          <cell r="AX43">
            <v>13503.62</v>
          </cell>
          <cell r="AY43">
            <v>4441</v>
          </cell>
          <cell r="AZ43">
            <v>1955.31</v>
          </cell>
          <cell r="BA43">
            <v>15</v>
          </cell>
          <cell r="BB43">
            <v>56.11</v>
          </cell>
          <cell r="BC43">
            <v>0</v>
          </cell>
          <cell r="BD43">
            <v>0</v>
          </cell>
          <cell r="BE43">
            <v>47</v>
          </cell>
          <cell r="BF43">
            <v>349.86</v>
          </cell>
          <cell r="BG43">
            <v>221</v>
          </cell>
          <cell r="BH43">
            <v>623.47</v>
          </cell>
          <cell r="BI43">
            <v>1612</v>
          </cell>
          <cell r="BJ43">
            <v>4208.59</v>
          </cell>
        </row>
        <row r="44">
          <cell r="B44" t="str">
            <v>SAWAI MADHOPUR</v>
          </cell>
          <cell r="C44">
            <v>88057</v>
          </cell>
          <cell r="D44">
            <v>73325.39</v>
          </cell>
          <cell r="E44">
            <v>10398</v>
          </cell>
          <cell r="F44">
            <v>14053.12</v>
          </cell>
          <cell r="G44">
            <v>6696</v>
          </cell>
          <cell r="H44">
            <v>6117.73</v>
          </cell>
          <cell r="I44">
            <v>75</v>
          </cell>
          <cell r="J44">
            <v>295.75</v>
          </cell>
          <cell r="K44">
            <v>280</v>
          </cell>
          <cell r="L44">
            <v>10392.530000000001</v>
          </cell>
          <cell r="M44">
            <v>0</v>
          </cell>
          <cell r="N44">
            <v>0</v>
          </cell>
          <cell r="O44">
            <v>98810</v>
          </cell>
          <cell r="P44">
            <v>98066.79</v>
          </cell>
          <cell r="Q44">
            <v>73133</v>
          </cell>
          <cell r="R44">
            <v>52641.47</v>
          </cell>
          <cell r="S44">
            <v>5629</v>
          </cell>
          <cell r="T44">
            <v>40689.35</v>
          </cell>
          <cell r="U44">
            <v>210</v>
          </cell>
          <cell r="V44">
            <v>18985.099999999999</v>
          </cell>
          <cell r="W44">
            <v>6</v>
          </cell>
          <cell r="X44">
            <v>146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5845</v>
          </cell>
          <cell r="AD44">
            <v>59820.45</v>
          </cell>
          <cell r="AE44">
            <v>0</v>
          </cell>
          <cell r="AF44">
            <v>0</v>
          </cell>
          <cell r="AG44">
            <v>46</v>
          </cell>
          <cell r="AH44">
            <v>58.69</v>
          </cell>
          <cell r="AI44">
            <v>227</v>
          </cell>
          <cell r="AJ44">
            <v>944.54</v>
          </cell>
          <cell r="AK44">
            <v>0</v>
          </cell>
          <cell r="AL44">
            <v>0</v>
          </cell>
          <cell r="AM44">
            <v>57</v>
          </cell>
          <cell r="AN44">
            <v>81.430000000000007</v>
          </cell>
          <cell r="AO44">
            <v>616</v>
          </cell>
          <cell r="AP44">
            <v>382.44</v>
          </cell>
          <cell r="AQ44">
            <v>1</v>
          </cell>
          <cell r="AR44">
            <v>0.5</v>
          </cell>
          <cell r="AS44">
            <v>946</v>
          </cell>
          <cell r="AT44">
            <v>1467.11</v>
          </cell>
          <cell r="AU44">
            <v>105601</v>
          </cell>
          <cell r="AV44">
            <v>159354.34</v>
          </cell>
          <cell r="AW44">
            <v>89549</v>
          </cell>
          <cell r="AX44">
            <v>83341.289999999994</v>
          </cell>
          <cell r="AY44">
            <v>10356</v>
          </cell>
          <cell r="AZ44">
            <v>3042.26</v>
          </cell>
          <cell r="BA44">
            <v>56</v>
          </cell>
          <cell r="BB44">
            <v>387.07</v>
          </cell>
          <cell r="BC44">
            <v>6</v>
          </cell>
          <cell r="BD44">
            <v>35.81</v>
          </cell>
          <cell r="BE44">
            <v>253</v>
          </cell>
          <cell r="BF44">
            <v>2629.95</v>
          </cell>
          <cell r="BG44">
            <v>1282</v>
          </cell>
          <cell r="BH44">
            <v>7662.9</v>
          </cell>
          <cell r="BI44">
            <v>7792</v>
          </cell>
          <cell r="BJ44">
            <v>22608.05</v>
          </cell>
        </row>
        <row r="45">
          <cell r="B45" t="str">
            <v>SIKAR</v>
          </cell>
          <cell r="C45">
            <v>226023</v>
          </cell>
          <cell r="D45">
            <v>305584.19</v>
          </cell>
          <cell r="E45">
            <v>22063</v>
          </cell>
          <cell r="F45">
            <v>45412.82</v>
          </cell>
          <cell r="G45">
            <v>5330</v>
          </cell>
          <cell r="H45">
            <v>8726.32</v>
          </cell>
          <cell r="I45">
            <v>135</v>
          </cell>
          <cell r="J45">
            <v>553.82000000000005</v>
          </cell>
          <cell r="K45">
            <v>282</v>
          </cell>
          <cell r="L45">
            <v>9599.8700000000008</v>
          </cell>
          <cell r="M45">
            <v>53</v>
          </cell>
          <cell r="N45">
            <v>115.62</v>
          </cell>
          <cell r="O45">
            <v>248503</v>
          </cell>
          <cell r="P45">
            <v>361150.7</v>
          </cell>
          <cell r="Q45">
            <v>130817</v>
          </cell>
          <cell r="R45">
            <v>125970.08</v>
          </cell>
          <cell r="S45">
            <v>13757</v>
          </cell>
          <cell r="T45">
            <v>118159.4</v>
          </cell>
          <cell r="U45">
            <v>460</v>
          </cell>
          <cell r="V45">
            <v>43394.7</v>
          </cell>
          <cell r="W45">
            <v>39</v>
          </cell>
          <cell r="X45">
            <v>14391.13</v>
          </cell>
          <cell r="Y45">
            <v>1</v>
          </cell>
          <cell r="Z45">
            <v>1.08</v>
          </cell>
          <cell r="AA45">
            <v>0</v>
          </cell>
          <cell r="AB45">
            <v>0</v>
          </cell>
          <cell r="AC45">
            <v>14257</v>
          </cell>
          <cell r="AD45">
            <v>175946.31</v>
          </cell>
          <cell r="AE45">
            <v>0</v>
          </cell>
          <cell r="AF45">
            <v>0</v>
          </cell>
          <cell r="AG45">
            <v>179</v>
          </cell>
          <cell r="AH45">
            <v>354.37</v>
          </cell>
          <cell r="AI45">
            <v>753</v>
          </cell>
          <cell r="AJ45">
            <v>3700.88</v>
          </cell>
          <cell r="AK45">
            <v>2</v>
          </cell>
          <cell r="AL45">
            <v>3.92</v>
          </cell>
          <cell r="AM45">
            <v>601</v>
          </cell>
          <cell r="AN45">
            <v>2778.01</v>
          </cell>
          <cell r="AO45">
            <v>1096</v>
          </cell>
          <cell r="AP45">
            <v>1267.99</v>
          </cell>
          <cell r="AQ45">
            <v>0</v>
          </cell>
          <cell r="AR45">
            <v>0</v>
          </cell>
          <cell r="AS45">
            <v>2631</v>
          </cell>
          <cell r="AT45">
            <v>8105.17</v>
          </cell>
          <cell r="AU45">
            <v>265391</v>
          </cell>
          <cell r="AV45">
            <v>545202.18999999994</v>
          </cell>
          <cell r="AW45">
            <v>195363</v>
          </cell>
          <cell r="AX45">
            <v>274992.64000000001</v>
          </cell>
          <cell r="AY45">
            <v>22794</v>
          </cell>
          <cell r="AZ45">
            <v>9599.6</v>
          </cell>
          <cell r="BA45">
            <v>190</v>
          </cell>
          <cell r="BB45">
            <v>1600.86</v>
          </cell>
          <cell r="BC45">
            <v>28</v>
          </cell>
          <cell r="BD45">
            <v>288.8</v>
          </cell>
          <cell r="BE45">
            <v>694</v>
          </cell>
          <cell r="BF45">
            <v>8592.01</v>
          </cell>
          <cell r="BG45">
            <v>5611</v>
          </cell>
          <cell r="BH45">
            <v>24555.98</v>
          </cell>
          <cell r="BI45">
            <v>30857</v>
          </cell>
          <cell r="BJ45">
            <v>90615.39</v>
          </cell>
        </row>
        <row r="46">
          <cell r="B46" t="str">
            <v>SIROHI</v>
          </cell>
          <cell r="C46">
            <v>31819</v>
          </cell>
          <cell r="D46">
            <v>29202.799999999999</v>
          </cell>
          <cell r="E46">
            <v>2263</v>
          </cell>
          <cell r="F46">
            <v>4837.2</v>
          </cell>
          <cell r="G46">
            <v>1201</v>
          </cell>
          <cell r="H46">
            <v>1538.96</v>
          </cell>
          <cell r="I46">
            <v>11</v>
          </cell>
          <cell r="J46">
            <v>34.03</v>
          </cell>
          <cell r="K46">
            <v>188</v>
          </cell>
          <cell r="L46">
            <v>3174.19</v>
          </cell>
          <cell r="M46">
            <v>0</v>
          </cell>
          <cell r="N46">
            <v>0</v>
          </cell>
          <cell r="O46">
            <v>34281</v>
          </cell>
          <cell r="P46">
            <v>37248.230000000003</v>
          </cell>
          <cell r="Q46">
            <v>25991</v>
          </cell>
          <cell r="R46">
            <v>20470.48</v>
          </cell>
          <cell r="S46">
            <v>3946</v>
          </cell>
          <cell r="T46">
            <v>41141</v>
          </cell>
          <cell r="U46">
            <v>238</v>
          </cell>
          <cell r="V46">
            <v>25353.51</v>
          </cell>
          <cell r="W46">
            <v>15</v>
          </cell>
          <cell r="X46">
            <v>2215.77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4199</v>
          </cell>
          <cell r="AD46">
            <v>68710.28</v>
          </cell>
          <cell r="AE46">
            <v>0</v>
          </cell>
          <cell r="AF46">
            <v>0</v>
          </cell>
          <cell r="AG46">
            <v>69</v>
          </cell>
          <cell r="AH46">
            <v>134.44999999999999</v>
          </cell>
          <cell r="AI46">
            <v>338</v>
          </cell>
          <cell r="AJ46">
            <v>1297.92</v>
          </cell>
          <cell r="AK46">
            <v>0</v>
          </cell>
          <cell r="AL46">
            <v>0</v>
          </cell>
          <cell r="AM46">
            <v>100</v>
          </cell>
          <cell r="AN46">
            <v>147.46</v>
          </cell>
          <cell r="AO46">
            <v>387</v>
          </cell>
          <cell r="AP46">
            <v>273.94</v>
          </cell>
          <cell r="AQ46">
            <v>1</v>
          </cell>
          <cell r="AR46">
            <v>0.4</v>
          </cell>
          <cell r="AS46">
            <v>894</v>
          </cell>
          <cell r="AT46">
            <v>1853.76</v>
          </cell>
          <cell r="AU46">
            <v>39374</v>
          </cell>
          <cell r="AV46">
            <v>107812.27</v>
          </cell>
          <cell r="AW46">
            <v>28857</v>
          </cell>
          <cell r="AX46">
            <v>26403.65</v>
          </cell>
          <cell r="AY46">
            <v>4548</v>
          </cell>
          <cell r="AZ46">
            <v>2435.2600000000002</v>
          </cell>
          <cell r="BA46">
            <v>5</v>
          </cell>
          <cell r="BB46">
            <v>19.239999999999998</v>
          </cell>
          <cell r="BC46">
            <v>4</v>
          </cell>
          <cell r="BD46">
            <v>18.75</v>
          </cell>
          <cell r="BE46">
            <v>331</v>
          </cell>
          <cell r="BF46">
            <v>3592.41</v>
          </cell>
          <cell r="BG46">
            <v>991</v>
          </cell>
          <cell r="BH46">
            <v>3902.23</v>
          </cell>
          <cell r="BI46">
            <v>9483</v>
          </cell>
          <cell r="BJ46">
            <v>36724.559999999998</v>
          </cell>
        </row>
        <row r="47">
          <cell r="B47" t="str">
            <v>TONK</v>
          </cell>
          <cell r="C47">
            <v>134591</v>
          </cell>
          <cell r="D47">
            <v>152275.15</v>
          </cell>
          <cell r="E47">
            <v>15987</v>
          </cell>
          <cell r="F47">
            <v>24973.040000000001</v>
          </cell>
          <cell r="G47">
            <v>8033</v>
          </cell>
          <cell r="H47">
            <v>8727.9</v>
          </cell>
          <cell r="I47">
            <v>49</v>
          </cell>
          <cell r="J47">
            <v>214.65</v>
          </cell>
          <cell r="K47">
            <v>570</v>
          </cell>
          <cell r="L47">
            <v>42788.71</v>
          </cell>
          <cell r="M47">
            <v>4</v>
          </cell>
          <cell r="N47">
            <v>2.79</v>
          </cell>
          <cell r="O47">
            <v>151197</v>
          </cell>
          <cell r="P47">
            <v>220251.55</v>
          </cell>
          <cell r="Q47">
            <v>95634</v>
          </cell>
          <cell r="R47">
            <v>88079.05</v>
          </cell>
          <cell r="S47">
            <v>7848</v>
          </cell>
          <cell r="T47">
            <v>49628.27</v>
          </cell>
          <cell r="U47">
            <v>274</v>
          </cell>
          <cell r="V47">
            <v>21685.94</v>
          </cell>
          <cell r="W47">
            <v>24</v>
          </cell>
          <cell r="X47">
            <v>1585.69</v>
          </cell>
          <cell r="Y47">
            <v>2</v>
          </cell>
          <cell r="Z47">
            <v>0.11</v>
          </cell>
          <cell r="AA47">
            <v>0</v>
          </cell>
          <cell r="AB47">
            <v>0</v>
          </cell>
          <cell r="AC47">
            <v>8148</v>
          </cell>
          <cell r="AD47">
            <v>72900.009999999995</v>
          </cell>
          <cell r="AE47">
            <v>0</v>
          </cell>
          <cell r="AF47">
            <v>0</v>
          </cell>
          <cell r="AG47">
            <v>71</v>
          </cell>
          <cell r="AH47">
            <v>123.07</v>
          </cell>
          <cell r="AI47">
            <v>264</v>
          </cell>
          <cell r="AJ47">
            <v>1275.1600000000001</v>
          </cell>
          <cell r="AK47">
            <v>2</v>
          </cell>
          <cell r="AL47">
            <v>0.5</v>
          </cell>
          <cell r="AM47">
            <v>95</v>
          </cell>
          <cell r="AN47">
            <v>149.49</v>
          </cell>
          <cell r="AO47">
            <v>484</v>
          </cell>
          <cell r="AP47">
            <v>302.13</v>
          </cell>
          <cell r="AQ47">
            <v>0</v>
          </cell>
          <cell r="AR47">
            <v>0</v>
          </cell>
          <cell r="AS47">
            <v>916</v>
          </cell>
          <cell r="AT47">
            <v>1850.35</v>
          </cell>
          <cell r="AU47">
            <v>160261</v>
          </cell>
          <cell r="AV47">
            <v>295001.90999999997</v>
          </cell>
          <cell r="AW47">
            <v>123444</v>
          </cell>
          <cell r="AX47">
            <v>165149.28</v>
          </cell>
          <cell r="AY47">
            <v>15030</v>
          </cell>
          <cell r="AZ47">
            <v>5382.28</v>
          </cell>
          <cell r="BA47">
            <v>139</v>
          </cell>
          <cell r="BB47">
            <v>646.1</v>
          </cell>
          <cell r="BC47">
            <v>4</v>
          </cell>
          <cell r="BD47">
            <v>51.08</v>
          </cell>
          <cell r="BE47">
            <v>368</v>
          </cell>
          <cell r="BF47">
            <v>4117.8999999999996</v>
          </cell>
          <cell r="BG47">
            <v>1112</v>
          </cell>
          <cell r="BH47">
            <v>6118.36</v>
          </cell>
          <cell r="BI47">
            <v>8740</v>
          </cell>
          <cell r="BJ47">
            <v>30394.19</v>
          </cell>
        </row>
        <row r="48">
          <cell r="B48" t="str">
            <v>UDAIPUR</v>
          </cell>
          <cell r="C48">
            <v>31560</v>
          </cell>
          <cell r="D48">
            <v>24065.59</v>
          </cell>
          <cell r="E48">
            <v>22366</v>
          </cell>
          <cell r="F48">
            <v>22719</v>
          </cell>
          <cell r="G48">
            <v>14211</v>
          </cell>
          <cell r="H48">
            <v>11713.39</v>
          </cell>
          <cell r="I48">
            <v>60</v>
          </cell>
          <cell r="J48">
            <v>783.61</v>
          </cell>
          <cell r="K48">
            <v>787</v>
          </cell>
          <cell r="L48">
            <v>19475.66</v>
          </cell>
          <cell r="M48">
            <v>8</v>
          </cell>
          <cell r="N48">
            <v>26.81</v>
          </cell>
          <cell r="O48">
            <v>54773</v>
          </cell>
          <cell r="P48">
            <v>67043.850000000006</v>
          </cell>
          <cell r="Q48">
            <v>33994</v>
          </cell>
          <cell r="R48">
            <v>25405.11</v>
          </cell>
          <cell r="S48">
            <v>12146</v>
          </cell>
          <cell r="T48">
            <v>181705.25</v>
          </cell>
          <cell r="U48">
            <v>1412</v>
          </cell>
          <cell r="V48">
            <v>185281.08</v>
          </cell>
          <cell r="W48">
            <v>378</v>
          </cell>
          <cell r="X48">
            <v>120024.37</v>
          </cell>
          <cell r="Y48">
            <v>3</v>
          </cell>
          <cell r="Z48">
            <v>1036.8900000000001</v>
          </cell>
          <cell r="AA48">
            <v>0</v>
          </cell>
          <cell r="AB48">
            <v>0</v>
          </cell>
          <cell r="AC48">
            <v>13939</v>
          </cell>
          <cell r="AD48">
            <v>488047.59</v>
          </cell>
          <cell r="AE48">
            <v>1</v>
          </cell>
          <cell r="AF48">
            <v>1.75</v>
          </cell>
          <cell r="AG48">
            <v>346</v>
          </cell>
          <cell r="AH48">
            <v>810.9</v>
          </cell>
          <cell r="AI48">
            <v>1739</v>
          </cell>
          <cell r="AJ48">
            <v>6347.15</v>
          </cell>
          <cell r="AK48">
            <v>1</v>
          </cell>
          <cell r="AL48">
            <v>17</v>
          </cell>
          <cell r="AM48">
            <v>291</v>
          </cell>
          <cell r="AN48">
            <v>2022.39</v>
          </cell>
          <cell r="AO48">
            <v>1786</v>
          </cell>
          <cell r="AP48">
            <v>1377.11</v>
          </cell>
          <cell r="AQ48">
            <v>0</v>
          </cell>
          <cell r="AR48">
            <v>0</v>
          </cell>
          <cell r="AS48">
            <v>4164</v>
          </cell>
          <cell r="AT48">
            <v>10576.31</v>
          </cell>
          <cell r="AU48">
            <v>72876</v>
          </cell>
          <cell r="AV48">
            <v>565667.75</v>
          </cell>
          <cell r="AW48">
            <v>45562</v>
          </cell>
          <cell r="AX48">
            <v>71148.399999999994</v>
          </cell>
          <cell r="AY48">
            <v>15311</v>
          </cell>
          <cell r="AZ48">
            <v>7797.66</v>
          </cell>
          <cell r="BA48">
            <v>113</v>
          </cell>
          <cell r="BB48">
            <v>737.28</v>
          </cell>
          <cell r="BC48">
            <v>178</v>
          </cell>
          <cell r="BD48">
            <v>879.93</v>
          </cell>
          <cell r="BE48">
            <v>2024</v>
          </cell>
          <cell r="BF48">
            <v>31508.15</v>
          </cell>
          <cell r="BG48">
            <v>5309</v>
          </cell>
          <cell r="BH48">
            <v>26314.81</v>
          </cell>
          <cell r="BI48">
            <v>52922</v>
          </cell>
          <cell r="BJ48">
            <v>485163.81</v>
          </cell>
        </row>
        <row r="49">
          <cell r="B49" t="str">
            <v>Total</v>
          </cell>
          <cell r="C49">
            <v>4084346</v>
          </cell>
          <cell r="D49">
            <v>4435044.8499999996</v>
          </cell>
          <cell r="E49">
            <v>497388</v>
          </cell>
          <cell r="F49">
            <v>847225.89</v>
          </cell>
          <cell r="G49">
            <v>222681</v>
          </cell>
          <cell r="H49">
            <v>238414.67</v>
          </cell>
          <cell r="I49">
            <v>2233</v>
          </cell>
          <cell r="J49">
            <v>27834.240000000002</v>
          </cell>
          <cell r="K49">
            <v>32104</v>
          </cell>
          <cell r="L49">
            <v>1179920.23</v>
          </cell>
          <cell r="M49">
            <v>1062</v>
          </cell>
          <cell r="N49">
            <v>2366.54</v>
          </cell>
          <cell r="O49">
            <v>4616071</v>
          </cell>
          <cell r="P49">
            <v>6490025.2199999997</v>
          </cell>
          <cell r="Q49">
            <v>2643233</v>
          </cell>
          <cell r="R49">
            <v>2322903.5699999998</v>
          </cell>
          <cell r="S49">
            <v>327389</v>
          </cell>
          <cell r="T49">
            <v>4242370.55</v>
          </cell>
          <cell r="U49">
            <v>26666</v>
          </cell>
          <cell r="V49">
            <v>3482521.25</v>
          </cell>
          <cell r="W49">
            <v>4776</v>
          </cell>
          <cell r="X49">
            <v>1697367.07</v>
          </cell>
          <cell r="Y49">
            <v>49</v>
          </cell>
          <cell r="Z49">
            <v>4540.08</v>
          </cell>
          <cell r="AA49">
            <v>0</v>
          </cell>
          <cell r="AB49">
            <v>0</v>
          </cell>
          <cell r="AC49">
            <v>358880</v>
          </cell>
          <cell r="AD49">
            <v>9426798.9499999993</v>
          </cell>
          <cell r="AE49">
            <v>20</v>
          </cell>
          <cell r="AF49">
            <v>2770.26</v>
          </cell>
          <cell r="AG49">
            <v>5221</v>
          </cell>
          <cell r="AH49">
            <v>9796.74</v>
          </cell>
          <cell r="AI49">
            <v>44729</v>
          </cell>
          <cell r="AJ49">
            <v>175360.39</v>
          </cell>
          <cell r="AK49">
            <v>96</v>
          </cell>
          <cell r="AL49">
            <v>1401.81</v>
          </cell>
          <cell r="AM49">
            <v>10316</v>
          </cell>
          <cell r="AN49">
            <v>44549.37</v>
          </cell>
          <cell r="AO49">
            <v>44334</v>
          </cell>
          <cell r="AP49">
            <v>48336.77</v>
          </cell>
          <cell r="AQ49">
            <v>22</v>
          </cell>
          <cell r="AR49">
            <v>19.059999999999999</v>
          </cell>
          <cell r="AS49">
            <v>104716</v>
          </cell>
          <cell r="AT49">
            <v>282215.33</v>
          </cell>
          <cell r="AU49">
            <v>5079667</v>
          </cell>
          <cell r="AV49">
            <v>16199039.5</v>
          </cell>
          <cell r="AW49">
            <v>3365096</v>
          </cell>
          <cell r="AX49">
            <v>4299027.87</v>
          </cell>
          <cell r="AY49">
            <v>607547</v>
          </cell>
          <cell r="AZ49">
            <v>249256.88</v>
          </cell>
          <cell r="BA49">
            <v>6316</v>
          </cell>
          <cell r="BB49">
            <v>67354.63</v>
          </cell>
          <cell r="BC49">
            <v>1123</v>
          </cell>
          <cell r="BD49">
            <v>10083.39</v>
          </cell>
          <cell r="BE49">
            <v>31532</v>
          </cell>
          <cell r="BF49">
            <v>526508.68000000005</v>
          </cell>
          <cell r="BG49">
            <v>106011</v>
          </cell>
          <cell r="BH49">
            <v>475933.46</v>
          </cell>
          <cell r="BI49">
            <v>895799</v>
          </cell>
          <cell r="BJ49">
            <v>5041761.88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opLeftCell="A6" zoomScaleNormal="100" workbookViewId="0">
      <selection activeCell="M40" sqref="M40"/>
    </sheetView>
  </sheetViews>
  <sheetFormatPr defaultRowHeight="15" x14ac:dyDescent="0.25"/>
  <cols>
    <col min="1" max="1" width="8.5703125" bestFit="1" customWidth="1"/>
    <col min="2" max="2" width="43.140625" bestFit="1" customWidth="1"/>
    <col min="3" max="3" width="7.140625" bestFit="1" customWidth="1"/>
    <col min="4" max="5" width="8" bestFit="1" customWidth="1"/>
    <col min="6" max="6" width="6.7109375" bestFit="1" customWidth="1"/>
    <col min="7" max="7" width="8" customWidth="1"/>
    <col min="8" max="8" width="8.28515625" bestFit="1" customWidth="1"/>
  </cols>
  <sheetData>
    <row r="1" spans="1:8" x14ac:dyDescent="0.25">
      <c r="A1" s="125" t="s">
        <v>0</v>
      </c>
      <c r="B1" s="125"/>
      <c r="C1" s="125"/>
      <c r="D1" s="125"/>
      <c r="E1" s="125"/>
      <c r="F1" s="125"/>
      <c r="G1" s="125"/>
      <c r="H1" s="125"/>
    </row>
    <row r="2" spans="1:8" x14ac:dyDescent="0.25">
      <c r="A2" s="125" t="s">
        <v>1</v>
      </c>
      <c r="B2" s="125"/>
      <c r="C2" s="125"/>
      <c r="D2" s="125"/>
      <c r="E2" s="125"/>
      <c r="F2" s="125"/>
      <c r="G2" s="125"/>
      <c r="H2" s="125"/>
    </row>
    <row r="3" spans="1:8" ht="15.75" x14ac:dyDescent="0.25">
      <c r="A3" s="126" t="s">
        <v>2</v>
      </c>
      <c r="B3" s="126"/>
      <c r="C3" s="126"/>
      <c r="D3" s="126"/>
      <c r="E3" s="126"/>
      <c r="F3" s="126"/>
      <c r="G3" s="126"/>
      <c r="H3" s="126"/>
    </row>
    <row r="4" spans="1:8" x14ac:dyDescent="0.25">
      <c r="A4" s="125" t="s">
        <v>3</v>
      </c>
      <c r="B4" s="125"/>
      <c r="C4" s="125"/>
      <c r="D4" s="125"/>
      <c r="E4" s="125"/>
      <c r="F4" s="125"/>
      <c r="G4" s="125"/>
      <c r="H4" s="125"/>
    </row>
    <row r="5" spans="1:8" ht="15.75" x14ac:dyDescent="0.25">
      <c r="A5" s="1"/>
      <c r="B5" s="1"/>
      <c r="C5" s="1"/>
      <c r="D5" s="1"/>
      <c r="E5" s="1"/>
      <c r="F5" s="1"/>
      <c r="G5" s="2" t="s">
        <v>4</v>
      </c>
      <c r="H5" s="1"/>
    </row>
    <row r="6" spans="1:8" ht="31.5" x14ac:dyDescent="0.25">
      <c r="A6" s="3" t="s">
        <v>5</v>
      </c>
      <c r="B6" s="4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5" t="s">
        <v>12</v>
      </c>
    </row>
    <row r="7" spans="1:8" ht="15.75" x14ac:dyDescent="0.25">
      <c r="A7" s="124" t="s">
        <v>13</v>
      </c>
      <c r="B7" s="124"/>
      <c r="C7" s="124"/>
      <c r="D7" s="124"/>
      <c r="E7" s="124"/>
      <c r="F7" s="124"/>
      <c r="G7" s="124"/>
      <c r="H7" s="124"/>
    </row>
    <row r="8" spans="1:8" x14ac:dyDescent="0.25">
      <c r="A8" s="7">
        <v>1</v>
      </c>
      <c r="B8" s="8" t="s">
        <v>14</v>
      </c>
      <c r="C8" s="9">
        <v>306</v>
      </c>
      <c r="D8" s="9">
        <v>179</v>
      </c>
      <c r="E8" s="9">
        <v>180</v>
      </c>
      <c r="F8" s="9">
        <f>C8+D8+E8</f>
        <v>665</v>
      </c>
      <c r="G8" s="9">
        <v>840</v>
      </c>
      <c r="H8" s="9">
        <v>574</v>
      </c>
    </row>
    <row r="9" spans="1:8" x14ac:dyDescent="0.25">
      <c r="A9" s="7">
        <v>2</v>
      </c>
      <c r="B9" s="8" t="s">
        <v>15</v>
      </c>
      <c r="C9" s="9">
        <v>44</v>
      </c>
      <c r="D9" s="9">
        <v>59</v>
      </c>
      <c r="E9" s="9">
        <v>70</v>
      </c>
      <c r="F9" s="9">
        <f t="shared" ref="F9:F19" si="0">C9+D9+E9</f>
        <v>173</v>
      </c>
      <c r="G9" s="9">
        <v>120</v>
      </c>
      <c r="H9" s="9">
        <v>120</v>
      </c>
    </row>
    <row r="10" spans="1:8" x14ac:dyDescent="0.25">
      <c r="A10" s="7">
        <v>3</v>
      </c>
      <c r="B10" s="8" t="s">
        <v>16</v>
      </c>
      <c r="C10" s="9">
        <v>8</v>
      </c>
      <c r="D10" s="9">
        <v>16</v>
      </c>
      <c r="E10" s="9">
        <v>40</v>
      </c>
      <c r="F10" s="9">
        <f t="shared" si="0"/>
        <v>64</v>
      </c>
      <c r="G10" s="9">
        <v>47</v>
      </c>
      <c r="H10" s="9">
        <v>46</v>
      </c>
    </row>
    <row r="11" spans="1:8" x14ac:dyDescent="0.25">
      <c r="A11" s="7">
        <v>4</v>
      </c>
      <c r="B11" s="8" t="s">
        <v>17</v>
      </c>
      <c r="C11" s="9">
        <v>49</v>
      </c>
      <c r="D11" s="9">
        <v>90</v>
      </c>
      <c r="E11" s="9">
        <v>131</v>
      </c>
      <c r="F11" s="9">
        <f t="shared" si="0"/>
        <v>270</v>
      </c>
      <c r="G11" s="9">
        <v>82</v>
      </c>
      <c r="H11" s="9">
        <v>143</v>
      </c>
    </row>
    <row r="12" spans="1:8" x14ac:dyDescent="0.25">
      <c r="A12" s="7">
        <v>5</v>
      </c>
      <c r="B12" s="8" t="s">
        <v>18</v>
      </c>
      <c r="C12" s="9">
        <v>44</v>
      </c>
      <c r="D12" s="9">
        <v>60</v>
      </c>
      <c r="E12" s="9">
        <v>67</v>
      </c>
      <c r="F12" s="9">
        <f t="shared" si="0"/>
        <v>171</v>
      </c>
      <c r="G12" s="9">
        <v>129</v>
      </c>
      <c r="H12" s="9">
        <v>92</v>
      </c>
    </row>
    <row r="13" spans="1:8" x14ac:dyDescent="0.25">
      <c r="A13" s="7">
        <v>6</v>
      </c>
      <c r="B13" s="8" t="s">
        <v>19</v>
      </c>
      <c r="C13" s="9">
        <v>31</v>
      </c>
      <c r="D13" s="9">
        <v>28</v>
      </c>
      <c r="E13" s="9">
        <v>88</v>
      </c>
      <c r="F13" s="9">
        <f t="shared" si="0"/>
        <v>147</v>
      </c>
      <c r="G13" s="9">
        <v>99</v>
      </c>
      <c r="H13" s="9">
        <v>84</v>
      </c>
    </row>
    <row r="14" spans="1:8" x14ac:dyDescent="0.25">
      <c r="A14" s="7">
        <v>7</v>
      </c>
      <c r="B14" s="8" t="s">
        <v>20</v>
      </c>
      <c r="C14" s="9">
        <v>13</v>
      </c>
      <c r="D14" s="9">
        <v>18</v>
      </c>
      <c r="E14" s="9">
        <v>37</v>
      </c>
      <c r="F14" s="9">
        <f t="shared" si="0"/>
        <v>68</v>
      </c>
      <c r="G14" s="9">
        <v>54</v>
      </c>
      <c r="H14" s="9">
        <v>54</v>
      </c>
    </row>
    <row r="15" spans="1:8" x14ac:dyDescent="0.25">
      <c r="A15" s="7">
        <v>8</v>
      </c>
      <c r="B15" s="8" t="s">
        <v>21</v>
      </c>
      <c r="C15" s="9">
        <v>295</v>
      </c>
      <c r="D15" s="9">
        <v>226</v>
      </c>
      <c r="E15" s="9">
        <v>215</v>
      </c>
      <c r="F15" s="9">
        <f t="shared" si="0"/>
        <v>736</v>
      </c>
      <c r="G15" s="9">
        <v>769</v>
      </c>
      <c r="H15" s="9">
        <v>496</v>
      </c>
    </row>
    <row r="16" spans="1:8" x14ac:dyDescent="0.25">
      <c r="A16" s="7">
        <v>9</v>
      </c>
      <c r="B16" s="8" t="s">
        <v>22</v>
      </c>
      <c r="C16" s="9">
        <v>17</v>
      </c>
      <c r="D16" s="9">
        <v>14</v>
      </c>
      <c r="E16" s="9">
        <v>26</v>
      </c>
      <c r="F16" s="9">
        <f t="shared" si="0"/>
        <v>57</v>
      </c>
      <c r="G16" s="9">
        <v>42</v>
      </c>
      <c r="H16" s="9">
        <v>32</v>
      </c>
    </row>
    <row r="17" spans="1:8" x14ac:dyDescent="0.25">
      <c r="A17" s="7">
        <v>10</v>
      </c>
      <c r="B17" s="8" t="s">
        <v>23</v>
      </c>
      <c r="C17" s="9">
        <v>71</v>
      </c>
      <c r="D17" s="9">
        <v>77</v>
      </c>
      <c r="E17" s="9">
        <v>139</v>
      </c>
      <c r="F17" s="9">
        <f t="shared" si="0"/>
        <v>287</v>
      </c>
      <c r="G17" s="9">
        <v>221</v>
      </c>
      <c r="H17" s="9">
        <v>583</v>
      </c>
    </row>
    <row r="18" spans="1:8" x14ac:dyDescent="0.25">
      <c r="A18" s="7">
        <v>11</v>
      </c>
      <c r="B18" s="8" t="s">
        <v>24</v>
      </c>
      <c r="C18" s="9">
        <v>69</v>
      </c>
      <c r="D18" s="9">
        <v>88</v>
      </c>
      <c r="E18" s="9">
        <v>88</v>
      </c>
      <c r="F18" s="9">
        <f t="shared" si="0"/>
        <v>245</v>
      </c>
      <c r="G18" s="9">
        <v>202</v>
      </c>
      <c r="H18" s="9">
        <v>184</v>
      </c>
    </row>
    <row r="19" spans="1:8" x14ac:dyDescent="0.25">
      <c r="A19" s="7">
        <v>12</v>
      </c>
      <c r="B19" s="8" t="s">
        <v>25</v>
      </c>
      <c r="C19" s="9">
        <v>541</v>
      </c>
      <c r="D19" s="9">
        <v>409</v>
      </c>
      <c r="E19" s="9">
        <v>446</v>
      </c>
      <c r="F19" s="9">
        <f t="shared" si="0"/>
        <v>1396</v>
      </c>
      <c r="G19" s="9">
        <v>3419</v>
      </c>
      <c r="H19" s="9">
        <v>213</v>
      </c>
    </row>
    <row r="20" spans="1:8" ht="15.75" x14ac:dyDescent="0.25">
      <c r="A20" s="6" t="s">
        <v>26</v>
      </c>
      <c r="B20" s="10" t="s">
        <v>27</v>
      </c>
      <c r="C20" s="11">
        <f>SUM(C8:C19)</f>
        <v>1488</v>
      </c>
      <c r="D20" s="11">
        <f t="shared" ref="D20:F20" si="1">SUM(D8:D19)</f>
        <v>1264</v>
      </c>
      <c r="E20" s="11">
        <f t="shared" si="1"/>
        <v>1527</v>
      </c>
      <c r="F20" s="11">
        <f t="shared" si="1"/>
        <v>4279</v>
      </c>
      <c r="G20" s="11">
        <f>SUM(G8:G19)</f>
        <v>6024</v>
      </c>
      <c r="H20" s="11">
        <f t="shared" ref="H20" si="2">SUM(H8:H19)</f>
        <v>2621</v>
      </c>
    </row>
    <row r="21" spans="1:8" ht="15.75" x14ac:dyDescent="0.25">
      <c r="A21" s="124" t="s">
        <v>28</v>
      </c>
      <c r="B21" s="124"/>
      <c r="C21" s="124"/>
      <c r="D21" s="124"/>
      <c r="E21" s="124"/>
      <c r="F21" s="124"/>
      <c r="G21" s="124"/>
      <c r="H21" s="124"/>
    </row>
    <row r="22" spans="1:8" x14ac:dyDescent="0.25">
      <c r="A22" s="7">
        <v>13</v>
      </c>
      <c r="B22" s="8" t="s">
        <v>29</v>
      </c>
      <c r="C22" s="9">
        <v>32</v>
      </c>
      <c r="D22" s="9">
        <v>88</v>
      </c>
      <c r="E22" s="9">
        <v>106</v>
      </c>
      <c r="F22" s="9">
        <f t="shared" ref="F22:F43" si="3">C22+D22+E22</f>
        <v>226</v>
      </c>
      <c r="G22" s="9">
        <v>349</v>
      </c>
      <c r="H22" s="9">
        <v>234</v>
      </c>
    </row>
    <row r="23" spans="1:8" x14ac:dyDescent="0.25">
      <c r="A23" s="7">
        <v>14</v>
      </c>
      <c r="B23" s="8" t="s">
        <v>30</v>
      </c>
      <c r="C23" s="9">
        <v>21</v>
      </c>
      <c r="D23" s="9">
        <v>129</v>
      </c>
      <c r="E23" s="9">
        <v>81</v>
      </c>
      <c r="F23" s="9">
        <f t="shared" si="3"/>
        <v>231</v>
      </c>
      <c r="G23" s="9">
        <v>12</v>
      </c>
      <c r="H23" s="9">
        <v>12</v>
      </c>
    </row>
    <row r="24" spans="1:8" x14ac:dyDescent="0.25">
      <c r="A24" s="7">
        <v>15</v>
      </c>
      <c r="B24" s="8" t="s">
        <v>31</v>
      </c>
      <c r="C24" s="9">
        <v>0</v>
      </c>
      <c r="D24" s="9">
        <v>1</v>
      </c>
      <c r="E24" s="9">
        <v>11</v>
      </c>
      <c r="F24" s="9">
        <f t="shared" si="3"/>
        <v>12</v>
      </c>
      <c r="G24" s="9">
        <v>9</v>
      </c>
      <c r="H24" s="9">
        <v>12</v>
      </c>
    </row>
    <row r="25" spans="1:8" x14ac:dyDescent="0.25">
      <c r="A25" s="7">
        <v>16</v>
      </c>
      <c r="B25" s="8" t="s">
        <v>32</v>
      </c>
      <c r="C25" s="9">
        <v>0</v>
      </c>
      <c r="D25" s="9">
        <v>6</v>
      </c>
      <c r="E25" s="9">
        <v>15</v>
      </c>
      <c r="F25" s="9">
        <f t="shared" si="3"/>
        <v>21</v>
      </c>
      <c r="G25" s="9">
        <v>21</v>
      </c>
      <c r="H25" s="9">
        <v>21</v>
      </c>
    </row>
    <row r="26" spans="1:8" x14ac:dyDescent="0.25">
      <c r="A26" s="7">
        <v>17</v>
      </c>
      <c r="B26" s="8" t="s">
        <v>33</v>
      </c>
      <c r="C26" s="9">
        <v>4</v>
      </c>
      <c r="D26" s="9">
        <v>3</v>
      </c>
      <c r="E26" s="9">
        <v>16</v>
      </c>
      <c r="F26" s="9">
        <f t="shared" si="3"/>
        <v>23</v>
      </c>
      <c r="G26" s="9">
        <v>20</v>
      </c>
      <c r="H26" s="9">
        <v>20</v>
      </c>
    </row>
    <row r="27" spans="1:8" x14ac:dyDescent="0.25">
      <c r="A27" s="7">
        <v>18</v>
      </c>
      <c r="B27" s="8" t="s">
        <v>34</v>
      </c>
      <c r="C27" s="9">
        <v>0</v>
      </c>
      <c r="D27" s="9">
        <v>0</v>
      </c>
      <c r="E27" s="9">
        <v>2</v>
      </c>
      <c r="F27" s="9">
        <f t="shared" si="3"/>
        <v>2</v>
      </c>
      <c r="G27" s="9">
        <v>2</v>
      </c>
      <c r="H27" s="9">
        <v>0</v>
      </c>
    </row>
    <row r="28" spans="1:8" x14ac:dyDescent="0.25">
      <c r="A28" s="7">
        <v>19</v>
      </c>
      <c r="B28" s="8" t="s">
        <v>35</v>
      </c>
      <c r="C28" s="9">
        <v>0</v>
      </c>
      <c r="D28" s="9">
        <v>1</v>
      </c>
      <c r="E28" s="9">
        <v>14</v>
      </c>
      <c r="F28" s="9">
        <f t="shared" si="3"/>
        <v>15</v>
      </c>
      <c r="G28" s="9">
        <v>13</v>
      </c>
      <c r="H28" s="9">
        <v>17</v>
      </c>
    </row>
    <row r="29" spans="1:8" x14ac:dyDescent="0.25">
      <c r="A29" s="7">
        <v>20</v>
      </c>
      <c r="B29" s="8" t="s">
        <v>36</v>
      </c>
      <c r="C29" s="9">
        <v>60</v>
      </c>
      <c r="D29" s="9">
        <v>187</v>
      </c>
      <c r="E29" s="9">
        <v>286</v>
      </c>
      <c r="F29" s="9">
        <f t="shared" si="3"/>
        <v>533</v>
      </c>
      <c r="G29" s="9">
        <v>598</v>
      </c>
      <c r="H29" s="9">
        <v>711</v>
      </c>
    </row>
    <row r="30" spans="1:8" x14ac:dyDescent="0.25">
      <c r="A30" s="7">
        <v>21</v>
      </c>
      <c r="B30" s="8" t="s">
        <v>37</v>
      </c>
      <c r="C30" s="9">
        <v>220</v>
      </c>
      <c r="D30" s="9">
        <v>140</v>
      </c>
      <c r="E30" s="9">
        <v>234</v>
      </c>
      <c r="F30" s="9">
        <f t="shared" si="3"/>
        <v>594</v>
      </c>
      <c r="G30" s="9">
        <v>846</v>
      </c>
      <c r="H30" s="9">
        <v>720</v>
      </c>
    </row>
    <row r="31" spans="1:8" x14ac:dyDescent="0.25">
      <c r="A31" s="7">
        <v>22</v>
      </c>
      <c r="B31" s="8" t="s">
        <v>38</v>
      </c>
      <c r="C31" s="9">
        <v>24</v>
      </c>
      <c r="D31" s="9">
        <v>17</v>
      </c>
      <c r="E31" s="9">
        <v>44</v>
      </c>
      <c r="F31" s="9">
        <f t="shared" si="3"/>
        <v>85</v>
      </c>
      <c r="G31" s="9">
        <v>110</v>
      </c>
      <c r="H31" s="9">
        <v>105</v>
      </c>
    </row>
    <row r="32" spans="1:8" x14ac:dyDescent="0.25">
      <c r="A32" s="7">
        <v>23</v>
      </c>
      <c r="B32" s="8" t="s">
        <v>39</v>
      </c>
      <c r="C32" s="9">
        <v>8</v>
      </c>
      <c r="D32" s="9">
        <v>28</v>
      </c>
      <c r="E32" s="9">
        <v>50</v>
      </c>
      <c r="F32" s="9">
        <f t="shared" si="3"/>
        <v>86</v>
      </c>
      <c r="G32" s="9">
        <v>47</v>
      </c>
      <c r="H32" s="9">
        <v>45</v>
      </c>
    </row>
    <row r="33" spans="1:8" x14ac:dyDescent="0.25">
      <c r="A33" s="7">
        <v>24</v>
      </c>
      <c r="B33" s="8" t="s">
        <v>40</v>
      </c>
      <c r="C33" s="9">
        <v>18</v>
      </c>
      <c r="D33" s="9">
        <v>68</v>
      </c>
      <c r="E33" s="9">
        <v>89</v>
      </c>
      <c r="F33" s="9">
        <f t="shared" si="3"/>
        <v>175</v>
      </c>
      <c r="G33" s="9">
        <v>167</v>
      </c>
      <c r="H33" s="9">
        <v>128</v>
      </c>
    </row>
    <row r="34" spans="1:8" x14ac:dyDescent="0.25">
      <c r="A34" s="7">
        <v>25</v>
      </c>
      <c r="B34" s="12" t="s">
        <v>41</v>
      </c>
      <c r="C34" s="9">
        <v>0</v>
      </c>
      <c r="D34" s="9">
        <v>0</v>
      </c>
      <c r="E34" s="9">
        <v>2</v>
      </c>
      <c r="F34" s="9">
        <f t="shared" si="3"/>
        <v>2</v>
      </c>
      <c r="G34" s="9">
        <v>2</v>
      </c>
      <c r="H34" s="9">
        <v>0</v>
      </c>
    </row>
    <row r="35" spans="1:8" x14ac:dyDescent="0.25">
      <c r="A35" s="7">
        <v>26</v>
      </c>
      <c r="B35" s="12" t="s">
        <v>42</v>
      </c>
      <c r="C35" s="9">
        <v>0</v>
      </c>
      <c r="D35" s="9">
        <v>0</v>
      </c>
      <c r="E35" s="9">
        <v>9</v>
      </c>
      <c r="F35" s="9">
        <f t="shared" si="3"/>
        <v>9</v>
      </c>
      <c r="G35" s="9">
        <v>9</v>
      </c>
      <c r="H35" s="9">
        <v>11</v>
      </c>
    </row>
    <row r="36" spans="1:8" x14ac:dyDescent="0.25">
      <c r="A36" s="7">
        <v>27</v>
      </c>
      <c r="B36" s="12" t="s">
        <v>43</v>
      </c>
      <c r="C36" s="9">
        <v>0</v>
      </c>
      <c r="D36" s="9">
        <v>0</v>
      </c>
      <c r="E36" s="9">
        <v>1</v>
      </c>
      <c r="F36" s="9">
        <f t="shared" si="3"/>
        <v>1</v>
      </c>
      <c r="G36" s="9">
        <v>1</v>
      </c>
      <c r="H36" s="9">
        <v>1</v>
      </c>
    </row>
    <row r="37" spans="1:8" x14ac:dyDescent="0.25">
      <c r="A37" s="7">
        <v>28</v>
      </c>
      <c r="B37" s="12" t="s">
        <v>44</v>
      </c>
      <c r="C37" s="9">
        <v>10</v>
      </c>
      <c r="D37" s="9">
        <v>17</v>
      </c>
      <c r="E37" s="9">
        <v>67</v>
      </c>
      <c r="F37" s="9">
        <f t="shared" si="3"/>
        <v>94</v>
      </c>
      <c r="G37" s="9">
        <v>101</v>
      </c>
      <c r="H37" s="9">
        <v>90</v>
      </c>
    </row>
    <row r="38" spans="1:8" x14ac:dyDescent="0.25">
      <c r="A38" s="7">
        <v>29</v>
      </c>
      <c r="B38" s="12" t="s">
        <v>45</v>
      </c>
      <c r="C38" s="9">
        <v>0</v>
      </c>
      <c r="D38" s="9">
        <v>0</v>
      </c>
      <c r="E38" s="9">
        <v>2</v>
      </c>
      <c r="F38" s="9">
        <f t="shared" si="3"/>
        <v>2</v>
      </c>
      <c r="G38" s="9">
        <v>2</v>
      </c>
      <c r="H38" s="9">
        <v>2</v>
      </c>
    </row>
    <row r="39" spans="1:8" x14ac:dyDescent="0.25">
      <c r="A39" s="7">
        <v>30</v>
      </c>
      <c r="B39" s="12" t="s">
        <v>46</v>
      </c>
      <c r="C39" s="9">
        <v>5</v>
      </c>
      <c r="D39" s="9">
        <v>0</v>
      </c>
      <c r="E39" s="9">
        <v>10</v>
      </c>
      <c r="F39" s="9">
        <f t="shared" si="3"/>
        <v>15</v>
      </c>
      <c r="G39" s="9">
        <v>9</v>
      </c>
      <c r="H39" s="9">
        <v>9</v>
      </c>
    </row>
    <row r="40" spans="1:8" x14ac:dyDescent="0.25">
      <c r="A40" s="7">
        <v>31</v>
      </c>
      <c r="B40" s="12" t="s">
        <v>47</v>
      </c>
      <c r="C40" s="9">
        <v>0</v>
      </c>
      <c r="D40" s="9">
        <v>0</v>
      </c>
      <c r="E40" s="9">
        <v>4</v>
      </c>
      <c r="F40" s="9">
        <f t="shared" si="3"/>
        <v>4</v>
      </c>
      <c r="G40" s="9">
        <v>4</v>
      </c>
      <c r="H40" s="9">
        <v>0</v>
      </c>
    </row>
    <row r="41" spans="1:8" x14ac:dyDescent="0.25">
      <c r="A41" s="7">
        <v>32</v>
      </c>
      <c r="B41" s="12" t="s">
        <v>48</v>
      </c>
      <c r="C41" s="9">
        <v>0</v>
      </c>
      <c r="D41" s="9">
        <v>0</v>
      </c>
      <c r="E41" s="9">
        <v>3</v>
      </c>
      <c r="F41" s="9">
        <f t="shared" si="3"/>
        <v>3</v>
      </c>
      <c r="G41" s="9">
        <v>4</v>
      </c>
      <c r="H41" s="9">
        <v>2</v>
      </c>
    </row>
    <row r="42" spans="1:8" x14ac:dyDescent="0.25">
      <c r="A42" s="7">
        <v>33</v>
      </c>
      <c r="B42" s="12" t="s">
        <v>49</v>
      </c>
      <c r="C42" s="9">
        <v>6</v>
      </c>
      <c r="D42" s="9">
        <v>52</v>
      </c>
      <c r="E42" s="9">
        <v>42</v>
      </c>
      <c r="F42" s="9">
        <f t="shared" si="3"/>
        <v>100</v>
      </c>
      <c r="G42" s="9">
        <v>99</v>
      </c>
      <c r="H42" s="9">
        <v>96</v>
      </c>
    </row>
    <row r="43" spans="1:8" x14ac:dyDescent="0.25">
      <c r="A43" s="7">
        <v>34</v>
      </c>
      <c r="B43" s="12" t="s">
        <v>50</v>
      </c>
      <c r="C43" s="9">
        <v>0</v>
      </c>
      <c r="D43" s="9">
        <v>1</v>
      </c>
      <c r="E43" s="9">
        <v>2</v>
      </c>
      <c r="F43" s="9">
        <f t="shared" si="3"/>
        <v>3</v>
      </c>
      <c r="G43" s="9">
        <v>0</v>
      </c>
      <c r="H43" s="9">
        <v>0</v>
      </c>
    </row>
    <row r="44" spans="1:8" ht="15.75" x14ac:dyDescent="0.25">
      <c r="A44" s="6" t="s">
        <v>51</v>
      </c>
      <c r="B44" s="10" t="s">
        <v>27</v>
      </c>
      <c r="C44" s="11">
        <f>SUM(C22:C43)</f>
        <v>408</v>
      </c>
      <c r="D44" s="11">
        <f t="shared" ref="D44:F44" si="4">SUM(D22:D43)</f>
        <v>738</v>
      </c>
      <c r="E44" s="11">
        <f t="shared" si="4"/>
        <v>1090</v>
      </c>
      <c r="F44" s="11">
        <f t="shared" si="4"/>
        <v>2236</v>
      </c>
      <c r="G44" s="11">
        <f>SUM(G22:G43)</f>
        <v>2425</v>
      </c>
      <c r="H44" s="11">
        <f>SUM(H22:H43)</f>
        <v>2236</v>
      </c>
    </row>
    <row r="45" spans="1:8" ht="15.75" x14ac:dyDescent="0.25">
      <c r="A45" s="6" t="s">
        <v>52</v>
      </c>
      <c r="B45" s="10" t="s">
        <v>53</v>
      </c>
      <c r="C45" s="11">
        <f>+C44+C20</f>
        <v>1896</v>
      </c>
      <c r="D45" s="11">
        <f t="shared" ref="D45:H45" si="5">+D44+D20</f>
        <v>2002</v>
      </c>
      <c r="E45" s="11">
        <f t="shared" si="5"/>
        <v>2617</v>
      </c>
      <c r="F45" s="11">
        <f t="shared" si="5"/>
        <v>6515</v>
      </c>
      <c r="G45" s="11">
        <f t="shared" si="5"/>
        <v>8449</v>
      </c>
      <c r="H45" s="11">
        <f t="shared" si="5"/>
        <v>4857</v>
      </c>
    </row>
    <row r="46" spans="1:8" ht="15.75" x14ac:dyDescent="0.25">
      <c r="A46" s="124" t="s">
        <v>54</v>
      </c>
      <c r="B46" s="124"/>
      <c r="C46" s="124"/>
      <c r="D46" s="124"/>
      <c r="E46" s="124"/>
      <c r="F46" s="124"/>
      <c r="G46" s="124"/>
      <c r="H46" s="124"/>
    </row>
    <row r="47" spans="1:8" x14ac:dyDescent="0.25">
      <c r="A47" s="7">
        <v>35</v>
      </c>
      <c r="B47" s="8" t="s">
        <v>55</v>
      </c>
      <c r="C47" s="9">
        <v>638</v>
      </c>
      <c r="D47" s="9">
        <v>167</v>
      </c>
      <c r="E47" s="9">
        <v>70</v>
      </c>
      <c r="F47" s="9">
        <f>C47+D47+E47</f>
        <v>875</v>
      </c>
      <c r="G47" s="9">
        <v>61</v>
      </c>
      <c r="H47" s="9">
        <v>47</v>
      </c>
    </row>
    <row r="48" spans="1:8" x14ac:dyDescent="0.25">
      <c r="A48" s="7">
        <v>36</v>
      </c>
      <c r="B48" s="8" t="s">
        <v>56</v>
      </c>
      <c r="C48" s="9">
        <v>539</v>
      </c>
      <c r="D48" s="9">
        <v>133</v>
      </c>
      <c r="E48" s="9">
        <v>46</v>
      </c>
      <c r="F48" s="9">
        <f>C48+D48+E48</f>
        <v>718</v>
      </c>
      <c r="G48" s="9">
        <v>6</v>
      </c>
      <c r="H48" s="9">
        <v>6</v>
      </c>
    </row>
    <row r="49" spans="1:8" ht="15.75" x14ac:dyDescent="0.25">
      <c r="A49" s="6" t="s">
        <v>57</v>
      </c>
      <c r="B49" s="10" t="s">
        <v>27</v>
      </c>
      <c r="C49" s="11">
        <f>SUM(C47:C48)</f>
        <v>1177</v>
      </c>
      <c r="D49" s="11">
        <f t="shared" ref="D49:H49" si="6">SUM(D47:D48)</f>
        <v>300</v>
      </c>
      <c r="E49" s="11">
        <f t="shared" si="6"/>
        <v>116</v>
      </c>
      <c r="F49" s="11">
        <f t="shared" si="6"/>
        <v>1593</v>
      </c>
      <c r="G49" s="11">
        <f t="shared" si="6"/>
        <v>67</v>
      </c>
      <c r="H49" s="11">
        <f t="shared" si="6"/>
        <v>53</v>
      </c>
    </row>
    <row r="50" spans="1:8" ht="15.75" x14ac:dyDescent="0.25">
      <c r="A50" s="124" t="s">
        <v>58</v>
      </c>
      <c r="B50" s="124"/>
      <c r="C50" s="124"/>
      <c r="D50" s="124"/>
      <c r="E50" s="124"/>
      <c r="F50" s="124"/>
      <c r="G50" s="124"/>
      <c r="H50" s="124"/>
    </row>
    <row r="51" spans="1:8" x14ac:dyDescent="0.25">
      <c r="A51" s="7">
        <v>37</v>
      </c>
      <c r="B51" s="8" t="s">
        <v>59</v>
      </c>
      <c r="C51" s="9">
        <v>205</v>
      </c>
      <c r="D51" s="9">
        <v>170</v>
      </c>
      <c r="E51" s="9">
        <v>89</v>
      </c>
      <c r="F51" s="9">
        <f>C51+D51+E51</f>
        <v>464</v>
      </c>
      <c r="G51" s="9">
        <v>36</v>
      </c>
      <c r="H51" s="9">
        <v>45</v>
      </c>
    </row>
    <row r="52" spans="1:8" x14ac:dyDescent="0.25">
      <c r="A52" s="7">
        <v>38</v>
      </c>
      <c r="B52" s="8" t="s">
        <v>60</v>
      </c>
      <c r="C52" s="9">
        <v>18</v>
      </c>
      <c r="D52" s="9">
        <v>38</v>
      </c>
      <c r="E52" s="9">
        <v>68</v>
      </c>
      <c r="F52" s="9">
        <f>C52+D52+E52</f>
        <v>124</v>
      </c>
      <c r="G52" s="9">
        <v>0</v>
      </c>
      <c r="H52" s="9">
        <v>0</v>
      </c>
    </row>
    <row r="53" spans="1:8" ht="15.75" x14ac:dyDescent="0.25">
      <c r="A53" s="6" t="s">
        <v>61</v>
      </c>
      <c r="B53" s="10" t="s">
        <v>27</v>
      </c>
      <c r="C53" s="11">
        <f t="shared" ref="C53:H53" si="7">SUM(C51:C52)</f>
        <v>223</v>
      </c>
      <c r="D53" s="11">
        <f t="shared" si="7"/>
        <v>208</v>
      </c>
      <c r="E53" s="11">
        <f t="shared" si="7"/>
        <v>157</v>
      </c>
      <c r="F53" s="11">
        <f t="shared" si="7"/>
        <v>588</v>
      </c>
      <c r="G53" s="11">
        <f t="shared" si="7"/>
        <v>36</v>
      </c>
      <c r="H53" s="11">
        <f t="shared" si="7"/>
        <v>45</v>
      </c>
    </row>
    <row r="54" spans="1:8" ht="15.75" x14ac:dyDescent="0.25">
      <c r="A54" s="124" t="s">
        <v>62</v>
      </c>
      <c r="B54" s="124"/>
      <c r="C54" s="124"/>
      <c r="D54" s="124"/>
      <c r="E54" s="124"/>
      <c r="F54" s="124"/>
      <c r="G54" s="124"/>
      <c r="H54" s="124"/>
    </row>
    <row r="55" spans="1:8" x14ac:dyDescent="0.25">
      <c r="A55" s="7">
        <v>39</v>
      </c>
      <c r="B55" s="8" t="s">
        <v>63</v>
      </c>
      <c r="C55" s="9">
        <v>88</v>
      </c>
      <c r="D55" s="9">
        <v>163</v>
      </c>
      <c r="E55" s="9">
        <v>90</v>
      </c>
      <c r="F55" s="9">
        <f>+E55+D55+C55</f>
        <v>341</v>
      </c>
      <c r="G55" s="9">
        <v>168</v>
      </c>
      <c r="H55" s="9">
        <v>166</v>
      </c>
    </row>
    <row r="56" spans="1:8" x14ac:dyDescent="0.25">
      <c r="A56" s="7">
        <v>40</v>
      </c>
      <c r="B56" s="8" t="s">
        <v>64</v>
      </c>
      <c r="C56" s="9">
        <v>3</v>
      </c>
      <c r="D56" s="9">
        <v>33</v>
      </c>
      <c r="E56" s="9">
        <v>43</v>
      </c>
      <c r="F56" s="9">
        <f t="shared" ref="F56:F61" si="8">+E56+D56+C56</f>
        <v>79</v>
      </c>
      <c r="G56" s="9">
        <v>31</v>
      </c>
      <c r="H56" s="9">
        <v>31</v>
      </c>
    </row>
    <row r="57" spans="1:8" x14ac:dyDescent="0.25">
      <c r="A57" s="7">
        <v>41</v>
      </c>
      <c r="B57" s="8" t="s">
        <v>65</v>
      </c>
      <c r="C57" s="9">
        <v>6</v>
      </c>
      <c r="D57" s="9">
        <v>6</v>
      </c>
      <c r="E57" s="9">
        <v>13</v>
      </c>
      <c r="F57" s="9">
        <f t="shared" si="8"/>
        <v>25</v>
      </c>
      <c r="G57" s="9">
        <v>3</v>
      </c>
      <c r="H57" s="9">
        <v>3</v>
      </c>
    </row>
    <row r="58" spans="1:8" x14ac:dyDescent="0.25">
      <c r="A58" s="7">
        <v>42</v>
      </c>
      <c r="B58" s="8" t="s">
        <v>66</v>
      </c>
      <c r="C58" s="9">
        <v>15</v>
      </c>
      <c r="D58" s="9">
        <v>6</v>
      </c>
      <c r="E58" s="9">
        <v>18</v>
      </c>
      <c r="F58" s="9">
        <f t="shared" si="8"/>
        <v>39</v>
      </c>
      <c r="G58" s="9">
        <v>29</v>
      </c>
      <c r="H58" s="9">
        <v>39</v>
      </c>
    </row>
    <row r="59" spans="1:8" x14ac:dyDescent="0.25">
      <c r="A59" s="7">
        <v>43</v>
      </c>
      <c r="B59" s="8" t="s">
        <v>67</v>
      </c>
      <c r="C59" s="9">
        <v>0</v>
      </c>
      <c r="D59" s="9">
        <v>13</v>
      </c>
      <c r="E59" s="9">
        <v>16</v>
      </c>
      <c r="F59" s="9">
        <f t="shared" si="8"/>
        <v>29</v>
      </c>
      <c r="G59" s="9">
        <v>12</v>
      </c>
      <c r="H59" s="9">
        <v>12</v>
      </c>
    </row>
    <row r="60" spans="1:8" x14ac:dyDescent="0.25">
      <c r="A60" s="7">
        <v>44</v>
      </c>
      <c r="B60" s="8" t="s">
        <v>68</v>
      </c>
      <c r="C60" s="9">
        <v>0</v>
      </c>
      <c r="D60" s="9">
        <v>0</v>
      </c>
      <c r="E60" s="9">
        <v>3</v>
      </c>
      <c r="F60" s="9">
        <f t="shared" si="8"/>
        <v>3</v>
      </c>
      <c r="G60" s="9">
        <v>3</v>
      </c>
      <c r="H60" s="9">
        <v>3</v>
      </c>
    </row>
    <row r="61" spans="1:8" x14ac:dyDescent="0.25">
      <c r="A61" s="7">
        <v>45</v>
      </c>
      <c r="B61" s="8" t="s">
        <v>69</v>
      </c>
      <c r="C61" s="9">
        <v>11</v>
      </c>
      <c r="D61" s="9">
        <v>0</v>
      </c>
      <c r="E61" s="9">
        <v>3</v>
      </c>
      <c r="F61" s="9">
        <f t="shared" si="8"/>
        <v>14</v>
      </c>
      <c r="G61" s="9">
        <v>2</v>
      </c>
      <c r="H61" s="9">
        <v>2</v>
      </c>
    </row>
    <row r="62" spans="1:8" x14ac:dyDescent="0.25">
      <c r="A62" s="7">
        <v>46</v>
      </c>
      <c r="B62" s="8" t="s">
        <v>70</v>
      </c>
      <c r="C62" s="9">
        <v>0</v>
      </c>
      <c r="D62" s="9">
        <v>0</v>
      </c>
      <c r="E62" s="9">
        <v>0</v>
      </c>
      <c r="F62" s="9">
        <f>+E62+D62+C62</f>
        <v>0</v>
      </c>
      <c r="G62" s="9">
        <v>0</v>
      </c>
      <c r="H62" s="9">
        <v>0</v>
      </c>
    </row>
    <row r="63" spans="1:8" x14ac:dyDescent="0.25">
      <c r="A63" s="7">
        <v>47</v>
      </c>
      <c r="B63" s="8" t="s">
        <v>71</v>
      </c>
      <c r="C63" s="9">
        <v>0</v>
      </c>
      <c r="D63" s="9">
        <v>4</v>
      </c>
      <c r="E63" s="9">
        <v>7</v>
      </c>
      <c r="F63" s="9">
        <f t="shared" ref="F63:F64" si="9">+E63+D63+C63</f>
        <v>11</v>
      </c>
      <c r="G63" s="9">
        <v>5</v>
      </c>
      <c r="H63" s="9">
        <v>5</v>
      </c>
    </row>
    <row r="64" spans="1:8" x14ac:dyDescent="0.25">
      <c r="A64" s="7">
        <v>48</v>
      </c>
      <c r="B64" s="8" t="s">
        <v>72</v>
      </c>
      <c r="C64" s="9">
        <v>4</v>
      </c>
      <c r="D64" s="9">
        <v>22</v>
      </c>
      <c r="E64" s="9">
        <v>13</v>
      </c>
      <c r="F64" s="9">
        <f t="shared" si="9"/>
        <v>39</v>
      </c>
      <c r="G64" s="9">
        <v>0</v>
      </c>
      <c r="H64" s="9">
        <v>0</v>
      </c>
    </row>
    <row r="65" spans="1:8" ht="15.75" x14ac:dyDescent="0.25">
      <c r="A65" s="13" t="s">
        <v>73</v>
      </c>
      <c r="B65" s="14" t="s">
        <v>27</v>
      </c>
      <c r="C65" s="11">
        <f t="shared" ref="C65:H65" si="10">SUM(C55:C64)</f>
        <v>127</v>
      </c>
      <c r="D65" s="11">
        <f t="shared" si="10"/>
        <v>247</v>
      </c>
      <c r="E65" s="11">
        <f t="shared" si="10"/>
        <v>206</v>
      </c>
      <c r="F65" s="11">
        <f t="shared" si="10"/>
        <v>580</v>
      </c>
      <c r="G65" s="11">
        <f t="shared" si="10"/>
        <v>253</v>
      </c>
      <c r="H65" s="11">
        <f t="shared" si="10"/>
        <v>261</v>
      </c>
    </row>
    <row r="66" spans="1:8" ht="15.75" x14ac:dyDescent="0.25">
      <c r="A66" s="15"/>
      <c r="B66" s="16" t="s">
        <v>74</v>
      </c>
      <c r="C66" s="17">
        <f>+C65+C53+C49+C45</f>
        <v>3423</v>
      </c>
      <c r="D66" s="17">
        <f t="shared" ref="D66:H66" si="11">+D65+D53+D49+D45</f>
        <v>2757</v>
      </c>
      <c r="E66" s="17">
        <f t="shared" si="11"/>
        <v>3096</v>
      </c>
      <c r="F66" s="17">
        <f t="shared" si="11"/>
        <v>9276</v>
      </c>
      <c r="G66" s="17">
        <f>+G65+G53+G49+G45</f>
        <v>8805</v>
      </c>
      <c r="H66" s="17">
        <f t="shared" si="11"/>
        <v>5216</v>
      </c>
    </row>
  </sheetData>
  <mergeCells count="9">
    <mergeCell ref="A46:H46"/>
    <mergeCell ref="A50:H50"/>
    <mergeCell ref="A54:H54"/>
    <mergeCell ref="A1:H1"/>
    <mergeCell ref="A2:H2"/>
    <mergeCell ref="A3:H3"/>
    <mergeCell ref="A4:H4"/>
    <mergeCell ref="A7:H7"/>
    <mergeCell ref="A21:H21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5997-8023-4192-8E48-9C852473A303}">
  <dimension ref="A1:P68"/>
  <sheetViews>
    <sheetView workbookViewId="0">
      <selection activeCell="S19" sqref="S19"/>
    </sheetView>
  </sheetViews>
  <sheetFormatPr defaultRowHeight="15" x14ac:dyDescent="0.25"/>
  <cols>
    <col min="2" max="2" width="43.140625" bestFit="1" customWidth="1"/>
    <col min="3" max="4" width="10.28515625" bestFit="1" customWidth="1"/>
    <col min="5" max="5" width="9" bestFit="1" customWidth="1"/>
    <col min="6" max="6" width="10.28515625" bestFit="1" customWidth="1"/>
    <col min="7" max="7" width="6.42578125" bestFit="1" customWidth="1"/>
    <col min="8" max="8" width="10.28515625" bestFit="1" customWidth="1"/>
    <col min="9" max="9" width="9" bestFit="1" customWidth="1"/>
    <col min="10" max="10" width="10.28515625" bestFit="1" customWidth="1"/>
    <col min="11" max="12" width="9" bestFit="1" customWidth="1"/>
    <col min="13" max="13" width="10.28515625" bestFit="1" customWidth="1"/>
    <col min="14" max="14" width="11.5703125" bestFit="1" customWidth="1"/>
    <col min="15" max="16" width="10.28515625" bestFit="1" customWidth="1"/>
  </cols>
  <sheetData>
    <row r="1" spans="1:16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x14ac:dyDescent="0.25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6" ht="15.75" x14ac:dyDescent="0.25">
      <c r="A3" s="153" t="s">
        <v>185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spans="1:16" x14ac:dyDescent="0.2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ht="15.75" x14ac:dyDescent="0.25">
      <c r="A5" s="18"/>
      <c r="B5" s="44"/>
      <c r="C5" s="44"/>
      <c r="D5" s="44"/>
      <c r="E5" s="44"/>
      <c r="F5" s="44"/>
      <c r="G5" s="44"/>
      <c r="H5" s="44"/>
      <c r="I5" s="44"/>
      <c r="J5" s="44"/>
      <c r="K5" s="44"/>
      <c r="L5" s="133" t="s">
        <v>186</v>
      </c>
      <c r="M5" s="133"/>
      <c r="N5" s="44"/>
      <c r="O5" s="133" t="s">
        <v>187</v>
      </c>
      <c r="P5" s="133"/>
    </row>
    <row r="6" spans="1:16" ht="15.75" x14ac:dyDescent="0.25">
      <c r="A6" s="154" t="s">
        <v>5</v>
      </c>
      <c r="B6" s="154" t="s">
        <v>6</v>
      </c>
      <c r="C6" s="154" t="s">
        <v>133</v>
      </c>
      <c r="D6" s="154"/>
      <c r="E6" s="154" t="s">
        <v>188</v>
      </c>
      <c r="F6" s="154"/>
      <c r="G6" s="154"/>
      <c r="H6" s="154"/>
      <c r="I6" s="154"/>
      <c r="J6" s="154"/>
      <c r="K6" s="154" t="s">
        <v>180</v>
      </c>
      <c r="L6" s="154"/>
      <c r="M6" s="154" t="s">
        <v>189</v>
      </c>
      <c r="N6" s="154"/>
      <c r="O6" s="154" t="s">
        <v>190</v>
      </c>
      <c r="P6" s="154"/>
    </row>
    <row r="7" spans="1:16" x14ac:dyDescent="0.25">
      <c r="A7" s="154"/>
      <c r="B7" s="154"/>
      <c r="C7" s="154"/>
      <c r="D7" s="154"/>
      <c r="E7" s="154" t="s">
        <v>191</v>
      </c>
      <c r="F7" s="154"/>
      <c r="G7" s="154" t="s">
        <v>192</v>
      </c>
      <c r="H7" s="154"/>
      <c r="I7" s="154" t="s">
        <v>171</v>
      </c>
      <c r="J7" s="154"/>
      <c r="K7" s="154"/>
      <c r="L7" s="154"/>
      <c r="M7" s="154"/>
      <c r="N7" s="154"/>
      <c r="O7" s="154"/>
      <c r="P7" s="154"/>
    </row>
    <row r="8" spans="1:16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</row>
    <row r="9" spans="1:16" ht="15.75" x14ac:dyDescent="0.25">
      <c r="A9" s="154"/>
      <c r="B9" s="154"/>
      <c r="C9" s="43" t="s">
        <v>140</v>
      </c>
      <c r="D9" s="43" t="s">
        <v>141</v>
      </c>
      <c r="E9" s="43" t="s">
        <v>140</v>
      </c>
      <c r="F9" s="43" t="s">
        <v>141</v>
      </c>
      <c r="G9" s="43" t="s">
        <v>140</v>
      </c>
      <c r="H9" s="43" t="s">
        <v>141</v>
      </c>
      <c r="I9" s="43" t="s">
        <v>140</v>
      </c>
      <c r="J9" s="43" t="s">
        <v>141</v>
      </c>
      <c r="K9" s="43" t="s">
        <v>140</v>
      </c>
      <c r="L9" s="43" t="s">
        <v>141</v>
      </c>
      <c r="M9" s="43" t="s">
        <v>140</v>
      </c>
      <c r="N9" s="43" t="s">
        <v>141</v>
      </c>
      <c r="O9" s="43" t="s">
        <v>140</v>
      </c>
      <c r="P9" s="43" t="s">
        <v>141</v>
      </c>
    </row>
    <row r="10" spans="1:16" ht="15.75" x14ac:dyDescent="0.25">
      <c r="A10" s="151" t="s">
        <v>193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</row>
    <row r="11" spans="1:16" x14ac:dyDescent="0.25">
      <c r="A11" s="35">
        <v>1</v>
      </c>
      <c r="B11" s="58" t="s">
        <v>14</v>
      </c>
      <c r="C11" s="22">
        <f>'[2]ACP BANK AGRI'!O11</f>
        <v>302839</v>
      </c>
      <c r="D11" s="22">
        <f>'[2]ACP BANK AGRI'!P11</f>
        <v>690387</v>
      </c>
      <c r="E11" s="22">
        <f>I11-G11</f>
        <v>46921</v>
      </c>
      <c r="F11" s="22">
        <f>J11-H11</f>
        <v>720740</v>
      </c>
      <c r="G11" s="22">
        <f>'[2]ACP BANK MSME'!I11</f>
        <v>144</v>
      </c>
      <c r="H11" s="22">
        <f>'[2]ACP BANK MSME'!J11</f>
        <v>92468</v>
      </c>
      <c r="I11" s="22">
        <f>'[2]ACP BANK MSME'!K11</f>
        <v>47065</v>
      </c>
      <c r="J11" s="22">
        <f>'[2]ACP BANK MSME'!L11</f>
        <v>813208</v>
      </c>
      <c r="K11" s="22">
        <f>'[2]ACP BANK OPS '!O10</f>
        <v>3235</v>
      </c>
      <c r="L11" s="22">
        <f>'[2]ACP BANK OPS '!P10</f>
        <v>8942</v>
      </c>
      <c r="M11" s="22">
        <f t="shared" ref="M11:N22" si="0">C11+I11+K11</f>
        <v>353139</v>
      </c>
      <c r="N11" s="22">
        <f t="shared" si="0"/>
        <v>1512537</v>
      </c>
      <c r="O11" s="22">
        <f>'[2]ACP BANK OPS '!Q10</f>
        <v>242039</v>
      </c>
      <c r="P11" s="22">
        <f>'[2]ACP BANK OPS '!R10</f>
        <v>578070</v>
      </c>
    </row>
    <row r="12" spans="1:16" x14ac:dyDescent="0.25">
      <c r="A12" s="35">
        <v>2</v>
      </c>
      <c r="B12" s="58" t="s">
        <v>15</v>
      </c>
      <c r="C12" s="22">
        <f>'[2]ACP BANK AGRI'!O12</f>
        <v>37350</v>
      </c>
      <c r="D12" s="22">
        <f>'[2]ACP BANK AGRI'!P12</f>
        <v>92228</v>
      </c>
      <c r="E12" s="22">
        <f t="shared" ref="E12:F22" si="1">I12-G12</f>
        <v>6626</v>
      </c>
      <c r="F12" s="22">
        <f t="shared" si="1"/>
        <v>88290</v>
      </c>
      <c r="G12" s="22">
        <f>'[2]ACP BANK MSME'!I12</f>
        <v>144</v>
      </c>
      <c r="H12" s="22">
        <f>'[2]ACP BANK MSME'!J12</f>
        <v>10381</v>
      </c>
      <c r="I12" s="22">
        <f>'[2]ACP BANK MSME'!K12</f>
        <v>6770</v>
      </c>
      <c r="J12" s="22">
        <f>'[2]ACP BANK MSME'!L12</f>
        <v>98671</v>
      </c>
      <c r="K12" s="22">
        <f>'[2]ACP BANK OPS '!O11</f>
        <v>748</v>
      </c>
      <c r="L12" s="22">
        <f>'[2]ACP BANK OPS '!P11</f>
        <v>5663</v>
      </c>
      <c r="M12" s="22">
        <f t="shared" si="0"/>
        <v>44868</v>
      </c>
      <c r="N12" s="22">
        <f t="shared" si="0"/>
        <v>196562</v>
      </c>
      <c r="O12" s="22">
        <f>'[2]ACP BANK OPS '!Q11</f>
        <v>31744</v>
      </c>
      <c r="P12" s="22">
        <f>'[2]ACP BANK OPS '!R11</f>
        <v>68542</v>
      </c>
    </row>
    <row r="13" spans="1:16" x14ac:dyDescent="0.25">
      <c r="A13" s="35">
        <v>3</v>
      </c>
      <c r="B13" s="58" t="s">
        <v>16</v>
      </c>
      <c r="C13" s="22">
        <f>'[2]ACP BANK AGRI'!O13</f>
        <v>1353</v>
      </c>
      <c r="D13" s="22">
        <f>'[2]ACP BANK AGRI'!P13</f>
        <v>4878</v>
      </c>
      <c r="E13" s="22">
        <f t="shared" si="1"/>
        <v>286</v>
      </c>
      <c r="F13" s="22">
        <f t="shared" si="1"/>
        <v>6747</v>
      </c>
      <c r="G13" s="22">
        <f>'[2]ACP BANK MSME'!I13</f>
        <v>1</v>
      </c>
      <c r="H13" s="22">
        <f>'[2]ACP BANK MSME'!J13</f>
        <v>650</v>
      </c>
      <c r="I13" s="22">
        <f>'[2]ACP BANK MSME'!K13</f>
        <v>287</v>
      </c>
      <c r="J13" s="22">
        <f>'[2]ACP BANK MSME'!L13</f>
        <v>7397</v>
      </c>
      <c r="K13" s="22">
        <f>'[2]ACP BANK OPS '!O12</f>
        <v>368</v>
      </c>
      <c r="L13" s="22">
        <f>'[2]ACP BANK OPS '!P12</f>
        <v>914</v>
      </c>
      <c r="M13" s="22">
        <f t="shared" si="0"/>
        <v>2008</v>
      </c>
      <c r="N13" s="22">
        <f t="shared" si="0"/>
        <v>13189</v>
      </c>
      <c r="O13" s="22">
        <f>'[2]ACP BANK OPS '!Q12</f>
        <v>1122</v>
      </c>
      <c r="P13" s="22">
        <f>'[2]ACP BANK OPS '!R12</f>
        <v>2876</v>
      </c>
    </row>
    <row r="14" spans="1:16" x14ac:dyDescent="0.25">
      <c r="A14" s="35">
        <v>4</v>
      </c>
      <c r="B14" s="58" t="s">
        <v>17</v>
      </c>
      <c r="C14" s="22">
        <f>'[2]ACP BANK AGRI'!O14</f>
        <v>22765</v>
      </c>
      <c r="D14" s="22">
        <f>'[2]ACP BANK AGRI'!P14</f>
        <v>76777</v>
      </c>
      <c r="E14" s="22">
        <f t="shared" si="1"/>
        <v>3129</v>
      </c>
      <c r="F14" s="22">
        <f t="shared" si="1"/>
        <v>84976</v>
      </c>
      <c r="G14" s="22">
        <f>'[2]ACP BANK MSME'!I14</f>
        <v>13</v>
      </c>
      <c r="H14" s="22">
        <f>'[2]ACP BANK MSME'!J14</f>
        <v>15090</v>
      </c>
      <c r="I14" s="22">
        <f>'[2]ACP BANK MSME'!K14</f>
        <v>3142</v>
      </c>
      <c r="J14" s="22">
        <f>'[2]ACP BANK MSME'!L14</f>
        <v>100066</v>
      </c>
      <c r="K14" s="22">
        <f>'[2]ACP BANK OPS '!O13</f>
        <v>1182</v>
      </c>
      <c r="L14" s="22">
        <f>'[2]ACP BANK OPS '!P13</f>
        <v>3781</v>
      </c>
      <c r="M14" s="22">
        <f t="shared" si="0"/>
        <v>27089</v>
      </c>
      <c r="N14" s="22">
        <f t="shared" si="0"/>
        <v>180624</v>
      </c>
      <c r="O14" s="22">
        <f>'[2]ACP BANK OPS '!Q13</f>
        <v>17752</v>
      </c>
      <c r="P14" s="22">
        <f>'[2]ACP BANK OPS '!R13</f>
        <v>52590</v>
      </c>
    </row>
    <row r="15" spans="1:16" x14ac:dyDescent="0.25">
      <c r="A15" s="35">
        <v>5</v>
      </c>
      <c r="B15" s="58" t="s">
        <v>18</v>
      </c>
      <c r="C15" s="22">
        <f>'[2]ACP BANK AGRI'!O15</f>
        <v>58602</v>
      </c>
      <c r="D15" s="22">
        <f>'[2]ACP BANK AGRI'!P15</f>
        <v>125932</v>
      </c>
      <c r="E15" s="22">
        <f t="shared" si="1"/>
        <v>7160</v>
      </c>
      <c r="F15" s="22">
        <f t="shared" si="1"/>
        <v>119624</v>
      </c>
      <c r="G15" s="22">
        <f>'[2]ACP BANK MSME'!I15</f>
        <v>17</v>
      </c>
      <c r="H15" s="22">
        <f>'[2]ACP BANK MSME'!J15</f>
        <v>7722</v>
      </c>
      <c r="I15" s="22">
        <f>'[2]ACP BANK MSME'!K15</f>
        <v>7177</v>
      </c>
      <c r="J15" s="22">
        <f>'[2]ACP BANK MSME'!L15</f>
        <v>127346</v>
      </c>
      <c r="K15" s="22">
        <f>'[2]ACP BANK OPS '!O14</f>
        <v>765</v>
      </c>
      <c r="L15" s="22">
        <f>'[2]ACP BANK OPS '!P14</f>
        <v>4232</v>
      </c>
      <c r="M15" s="22">
        <f t="shared" si="0"/>
        <v>66544</v>
      </c>
      <c r="N15" s="22">
        <f t="shared" si="0"/>
        <v>257510</v>
      </c>
      <c r="O15" s="22">
        <f>'[2]ACP BANK OPS '!Q14</f>
        <v>28125</v>
      </c>
      <c r="P15" s="22">
        <f>'[2]ACP BANK OPS '!R14</f>
        <v>72201</v>
      </c>
    </row>
    <row r="16" spans="1:16" x14ac:dyDescent="0.25">
      <c r="A16" s="35">
        <v>6</v>
      </c>
      <c r="B16" s="58" t="s">
        <v>19</v>
      </c>
      <c r="C16" s="22">
        <f>'[2]ACP BANK AGRI'!O16</f>
        <v>2283</v>
      </c>
      <c r="D16" s="22">
        <f>'[2]ACP BANK AGRI'!P16</f>
        <v>10184</v>
      </c>
      <c r="E16" s="22">
        <f t="shared" si="1"/>
        <v>191</v>
      </c>
      <c r="F16" s="22">
        <f t="shared" si="1"/>
        <v>6266</v>
      </c>
      <c r="G16" s="22">
        <f>'[2]ACP BANK MSME'!I16</f>
        <v>14</v>
      </c>
      <c r="H16" s="22">
        <f>'[2]ACP BANK MSME'!J16</f>
        <v>8975</v>
      </c>
      <c r="I16" s="22">
        <f>'[2]ACP BANK MSME'!K16</f>
        <v>205</v>
      </c>
      <c r="J16" s="22">
        <f>'[2]ACP BANK MSME'!L16</f>
        <v>15241</v>
      </c>
      <c r="K16" s="22">
        <f>'[2]ACP BANK OPS '!O15</f>
        <v>153</v>
      </c>
      <c r="L16" s="22">
        <f>'[2]ACP BANK OPS '!P15</f>
        <v>1314</v>
      </c>
      <c r="M16" s="22">
        <f t="shared" si="0"/>
        <v>2641</v>
      </c>
      <c r="N16" s="22">
        <f t="shared" si="0"/>
        <v>26739</v>
      </c>
      <c r="O16" s="22">
        <f>'[2]ACP BANK OPS '!Q15</f>
        <v>1892</v>
      </c>
      <c r="P16" s="22">
        <f>'[2]ACP BANK OPS '!R15</f>
        <v>4121</v>
      </c>
    </row>
    <row r="17" spans="1:16" x14ac:dyDescent="0.25">
      <c r="A17" s="35">
        <v>7</v>
      </c>
      <c r="B17" s="58" t="s">
        <v>20</v>
      </c>
      <c r="C17" s="22">
        <f>'[2]ACP BANK AGRI'!O17</f>
        <v>3425</v>
      </c>
      <c r="D17" s="22">
        <f>'[2]ACP BANK AGRI'!P17</f>
        <v>9298</v>
      </c>
      <c r="E17" s="22">
        <f t="shared" si="1"/>
        <v>636</v>
      </c>
      <c r="F17" s="22">
        <f t="shared" si="1"/>
        <v>5073</v>
      </c>
      <c r="G17" s="22">
        <f>'[2]ACP BANK MSME'!I17</f>
        <v>0</v>
      </c>
      <c r="H17" s="22">
        <f>'[2]ACP BANK MSME'!J17</f>
        <v>0</v>
      </c>
      <c r="I17" s="22">
        <f>'[2]ACP BANK MSME'!K17</f>
        <v>636</v>
      </c>
      <c r="J17" s="22">
        <f>'[2]ACP BANK MSME'!L17</f>
        <v>5073</v>
      </c>
      <c r="K17" s="22">
        <f>'[2]ACP BANK OPS '!O16</f>
        <v>153</v>
      </c>
      <c r="L17" s="22">
        <f>'[2]ACP BANK OPS '!P16</f>
        <v>705</v>
      </c>
      <c r="M17" s="22">
        <f t="shared" si="0"/>
        <v>4214</v>
      </c>
      <c r="N17" s="22">
        <f t="shared" si="0"/>
        <v>15076</v>
      </c>
      <c r="O17" s="22">
        <f>'[2]ACP BANK OPS '!Q16</f>
        <v>1054</v>
      </c>
      <c r="P17" s="22">
        <f>'[2]ACP BANK OPS '!R16</f>
        <v>3276</v>
      </c>
    </row>
    <row r="18" spans="1:16" x14ac:dyDescent="0.25">
      <c r="A18" s="35">
        <v>8</v>
      </c>
      <c r="B18" s="58" t="s">
        <v>21</v>
      </c>
      <c r="C18" s="22">
        <f>'[2]ACP BANK AGRI'!O18</f>
        <v>160703</v>
      </c>
      <c r="D18" s="22">
        <f>'[2]ACP BANK AGRI'!P18</f>
        <v>496701</v>
      </c>
      <c r="E18" s="22">
        <f t="shared" si="1"/>
        <v>10168</v>
      </c>
      <c r="F18" s="22">
        <f t="shared" si="1"/>
        <v>266347</v>
      </c>
      <c r="G18" s="22">
        <f>'[2]ACP BANK MSME'!I18</f>
        <v>139</v>
      </c>
      <c r="H18" s="22">
        <f>'[2]ACP BANK MSME'!J18</f>
        <v>55956</v>
      </c>
      <c r="I18" s="22">
        <f>'[2]ACP BANK MSME'!K18</f>
        <v>10307</v>
      </c>
      <c r="J18" s="22">
        <f>'[2]ACP BANK MSME'!L18</f>
        <v>322303</v>
      </c>
      <c r="K18" s="22">
        <f>'[2]ACP BANK OPS '!O17</f>
        <v>4637</v>
      </c>
      <c r="L18" s="22">
        <f>'[2]ACP BANK OPS '!P17</f>
        <v>23115</v>
      </c>
      <c r="M18" s="22">
        <f t="shared" si="0"/>
        <v>175647</v>
      </c>
      <c r="N18" s="22">
        <f t="shared" si="0"/>
        <v>842119</v>
      </c>
      <c r="O18" s="22">
        <f>'[2]ACP BANK OPS '!Q17</f>
        <v>151995</v>
      </c>
      <c r="P18" s="22">
        <f>'[2]ACP BANK OPS '!R17</f>
        <v>449992</v>
      </c>
    </row>
    <row r="19" spans="1:16" x14ac:dyDescent="0.25">
      <c r="A19" s="35">
        <v>9</v>
      </c>
      <c r="B19" s="58" t="s">
        <v>22</v>
      </c>
      <c r="C19" s="22">
        <f>'[2]ACP BANK AGRI'!O19</f>
        <v>982</v>
      </c>
      <c r="D19" s="22">
        <f>'[2]ACP BANK AGRI'!P19</f>
        <v>2080</v>
      </c>
      <c r="E19" s="22">
        <f t="shared" si="1"/>
        <v>52</v>
      </c>
      <c r="F19" s="22">
        <f t="shared" si="1"/>
        <v>699</v>
      </c>
      <c r="G19" s="22">
        <f>'[2]ACP BANK MSME'!I19</f>
        <v>0</v>
      </c>
      <c r="H19" s="22">
        <f>'[2]ACP BANK MSME'!J19</f>
        <v>0</v>
      </c>
      <c r="I19" s="22">
        <f>'[2]ACP BANK MSME'!K19</f>
        <v>52</v>
      </c>
      <c r="J19" s="22">
        <f>'[2]ACP BANK MSME'!L19</f>
        <v>699</v>
      </c>
      <c r="K19" s="22">
        <f>'[2]ACP BANK OPS '!O18</f>
        <v>73</v>
      </c>
      <c r="L19" s="22">
        <f>'[2]ACP BANK OPS '!P18</f>
        <v>211</v>
      </c>
      <c r="M19" s="22">
        <f t="shared" si="0"/>
        <v>1107</v>
      </c>
      <c r="N19" s="22">
        <f t="shared" si="0"/>
        <v>2990</v>
      </c>
      <c r="O19" s="22">
        <f>'[2]ACP BANK OPS '!Q18</f>
        <v>527</v>
      </c>
      <c r="P19" s="22">
        <f>'[2]ACP BANK OPS '!R18</f>
        <v>1722</v>
      </c>
    </row>
    <row r="20" spans="1:16" x14ac:dyDescent="0.25">
      <c r="A20" s="35">
        <v>10</v>
      </c>
      <c r="B20" s="58" t="s">
        <v>23</v>
      </c>
      <c r="C20" s="22">
        <f>'[2]ACP BANK AGRI'!O20</f>
        <v>38118</v>
      </c>
      <c r="D20" s="22">
        <f>'[2]ACP BANK AGRI'!P20</f>
        <v>145152</v>
      </c>
      <c r="E20" s="22">
        <f t="shared" si="1"/>
        <v>8873</v>
      </c>
      <c r="F20" s="22">
        <f t="shared" si="1"/>
        <v>189896</v>
      </c>
      <c r="G20" s="22">
        <f>'[2]ACP BANK MSME'!I20</f>
        <v>70</v>
      </c>
      <c r="H20" s="22">
        <f>'[2]ACP BANK MSME'!J20</f>
        <v>52303</v>
      </c>
      <c r="I20" s="22">
        <f>'[2]ACP BANK MSME'!K20</f>
        <v>8943</v>
      </c>
      <c r="J20" s="22">
        <f>'[2]ACP BANK MSME'!L20</f>
        <v>242199</v>
      </c>
      <c r="K20" s="22">
        <f>'[2]ACP BANK OPS '!O19</f>
        <v>1661</v>
      </c>
      <c r="L20" s="22">
        <f>'[2]ACP BANK OPS '!P19</f>
        <v>2605</v>
      </c>
      <c r="M20" s="22">
        <f t="shared" si="0"/>
        <v>48722</v>
      </c>
      <c r="N20" s="22">
        <f t="shared" si="0"/>
        <v>389956</v>
      </c>
      <c r="O20" s="22">
        <f>'[2]ACP BANK OPS '!Q19</f>
        <v>31333</v>
      </c>
      <c r="P20" s="22">
        <f>'[2]ACP BANK OPS '!R19</f>
        <v>81898</v>
      </c>
    </row>
    <row r="21" spans="1:16" x14ac:dyDescent="0.25">
      <c r="A21" s="35">
        <v>11</v>
      </c>
      <c r="B21" s="58" t="s">
        <v>24</v>
      </c>
      <c r="C21" s="22">
        <f>'[2]ACP BANK AGRI'!O21</f>
        <v>12244</v>
      </c>
      <c r="D21" s="22">
        <f>'[2]ACP BANK AGRI'!P21</f>
        <v>49414</v>
      </c>
      <c r="E21" s="22">
        <f t="shared" si="1"/>
        <v>3447</v>
      </c>
      <c r="F21" s="22">
        <f t="shared" si="1"/>
        <v>64896</v>
      </c>
      <c r="G21" s="22">
        <f>'[2]ACP BANK MSME'!I21</f>
        <v>1</v>
      </c>
      <c r="H21" s="22">
        <f>'[2]ACP BANK MSME'!J21</f>
        <v>670</v>
      </c>
      <c r="I21" s="22">
        <f>'[2]ACP BANK MSME'!K21</f>
        <v>3448</v>
      </c>
      <c r="J21" s="22">
        <f>'[2]ACP BANK MSME'!L21</f>
        <v>65566</v>
      </c>
      <c r="K21" s="22">
        <f>'[2]ACP BANK OPS '!O20</f>
        <v>3519</v>
      </c>
      <c r="L21" s="22">
        <f>'[2]ACP BANK OPS '!P20</f>
        <v>24477</v>
      </c>
      <c r="M21" s="22">
        <f t="shared" si="0"/>
        <v>19211</v>
      </c>
      <c r="N21" s="22">
        <f t="shared" si="0"/>
        <v>139457</v>
      </c>
      <c r="O21" s="22">
        <f>'[2]ACP BANK OPS '!Q20</f>
        <v>11393</v>
      </c>
      <c r="P21" s="22">
        <f>'[2]ACP BANK OPS '!R20</f>
        <v>28156</v>
      </c>
    </row>
    <row r="22" spans="1:16" x14ac:dyDescent="0.25">
      <c r="A22" s="35">
        <v>12</v>
      </c>
      <c r="B22" s="58" t="s">
        <v>25</v>
      </c>
      <c r="C22" s="22">
        <f>'[2]ACP BANK AGRI'!O22</f>
        <v>230197</v>
      </c>
      <c r="D22" s="22">
        <f>'[2]ACP BANK AGRI'!P22</f>
        <v>630903</v>
      </c>
      <c r="E22" s="22">
        <f t="shared" si="1"/>
        <v>39856</v>
      </c>
      <c r="F22" s="22">
        <f t="shared" si="1"/>
        <v>983439</v>
      </c>
      <c r="G22" s="22">
        <f>'[2]ACP BANK MSME'!I22</f>
        <v>491</v>
      </c>
      <c r="H22" s="22">
        <f>'[2]ACP BANK MSME'!J22</f>
        <v>283007</v>
      </c>
      <c r="I22" s="22">
        <f>'[2]ACP BANK MSME'!K22</f>
        <v>40347</v>
      </c>
      <c r="J22" s="22">
        <f>'[2]ACP BANK MSME'!L22</f>
        <v>1266446</v>
      </c>
      <c r="K22" s="22">
        <f>'[2]ACP BANK OPS '!O21</f>
        <v>16342</v>
      </c>
      <c r="L22" s="22">
        <f>'[2]ACP BANK OPS '!P21</f>
        <v>77024</v>
      </c>
      <c r="M22" s="22">
        <f t="shared" si="0"/>
        <v>286886</v>
      </c>
      <c r="N22" s="22">
        <f t="shared" si="0"/>
        <v>1974373</v>
      </c>
      <c r="O22" s="22">
        <f>'[2]ACP BANK OPS '!Q21</f>
        <v>157839</v>
      </c>
      <c r="P22" s="22">
        <f>'[2]ACP BANK OPS '!R21</f>
        <v>377671</v>
      </c>
    </row>
    <row r="23" spans="1:16" ht="15.75" x14ac:dyDescent="0.25">
      <c r="A23" s="38" t="s">
        <v>26</v>
      </c>
      <c r="B23" s="59" t="s">
        <v>27</v>
      </c>
      <c r="C23" s="24">
        <f>SUM(C11:C22)</f>
        <v>870861</v>
      </c>
      <c r="D23" s="24">
        <f t="shared" ref="D23:P23" si="2">SUM(D11:D22)</f>
        <v>2333934</v>
      </c>
      <c r="E23" s="24">
        <f t="shared" si="2"/>
        <v>127345</v>
      </c>
      <c r="F23" s="24">
        <f t="shared" si="2"/>
        <v>2536993</v>
      </c>
      <c r="G23" s="24">
        <f t="shared" si="2"/>
        <v>1034</v>
      </c>
      <c r="H23" s="24">
        <f t="shared" si="2"/>
        <v>527222</v>
      </c>
      <c r="I23" s="24">
        <f t="shared" si="2"/>
        <v>128379</v>
      </c>
      <c r="J23" s="24">
        <f t="shared" si="2"/>
        <v>3064215</v>
      </c>
      <c r="K23" s="24">
        <f t="shared" si="2"/>
        <v>32836</v>
      </c>
      <c r="L23" s="24">
        <f t="shared" si="2"/>
        <v>152983</v>
      </c>
      <c r="M23" s="24">
        <f>SUM(M11:M22)</f>
        <v>1032076</v>
      </c>
      <c r="N23" s="24">
        <f t="shared" si="2"/>
        <v>5551132</v>
      </c>
      <c r="O23" s="24">
        <f t="shared" si="2"/>
        <v>676815</v>
      </c>
      <c r="P23" s="24">
        <f t="shared" si="2"/>
        <v>1721115</v>
      </c>
    </row>
    <row r="24" spans="1:16" ht="15.75" x14ac:dyDescent="0.25">
      <c r="A24" s="151" t="s">
        <v>81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5" spans="1:16" x14ac:dyDescent="0.25">
      <c r="A25" s="35">
        <v>13</v>
      </c>
      <c r="B25" s="58" t="s">
        <v>29</v>
      </c>
      <c r="C25" s="22">
        <f>'[2]ACP BANK AGRI'!O25</f>
        <v>50465</v>
      </c>
      <c r="D25" s="22">
        <f>'[2]ACP BANK AGRI'!P25</f>
        <v>322137</v>
      </c>
      <c r="E25" s="22">
        <f t="shared" ref="E25:F40" si="3">I25-G25</f>
        <v>8672</v>
      </c>
      <c r="F25" s="22">
        <f t="shared" si="3"/>
        <v>613673</v>
      </c>
      <c r="G25" s="22">
        <f>'[2]ACP BANK MSME'!I44</f>
        <v>262</v>
      </c>
      <c r="H25" s="22">
        <f>'[2]ACP BANK MSME'!J44</f>
        <v>151448</v>
      </c>
      <c r="I25" s="22">
        <f>'[2]ACP BANK MSME'!K44</f>
        <v>8934</v>
      </c>
      <c r="J25" s="22">
        <f>'[2]ACP BANK MSME'!L44</f>
        <v>765121</v>
      </c>
      <c r="K25" s="22">
        <f>'[2]ACP BANK OPS '!O24</f>
        <v>5</v>
      </c>
      <c r="L25" s="22">
        <f>'[2]ACP BANK OPS '!P43</f>
        <v>3914</v>
      </c>
      <c r="M25" s="22">
        <f t="shared" ref="M25:N40" si="4">C25+I25+K25</f>
        <v>59404</v>
      </c>
      <c r="N25" s="22">
        <f t="shared" si="4"/>
        <v>1091172</v>
      </c>
      <c r="O25" s="22">
        <f>'[2]ACP BANK OPS '!Q43</f>
        <v>34585</v>
      </c>
      <c r="P25" s="22">
        <f>'[2]ACP BANK OPS '!R43</f>
        <v>70860</v>
      </c>
    </row>
    <row r="26" spans="1:16" x14ac:dyDescent="0.25">
      <c r="A26" s="35">
        <v>14</v>
      </c>
      <c r="B26" s="58" t="s">
        <v>30</v>
      </c>
      <c r="C26" s="22">
        <f>'[2]ACP BANK AGRI'!O26</f>
        <v>4156</v>
      </c>
      <c r="D26" s="22">
        <f>'[2]ACP BANK AGRI'!P26</f>
        <v>16892</v>
      </c>
      <c r="E26" s="22">
        <f t="shared" si="3"/>
        <v>2737</v>
      </c>
      <c r="F26" s="22">
        <f t="shared" si="3"/>
        <v>7817</v>
      </c>
      <c r="G26" s="22">
        <f>'[2]ACP BANK MSME'!I40</f>
        <v>2</v>
      </c>
      <c r="H26" s="22">
        <f>'[2]ACP BANK MSME'!J40</f>
        <v>73</v>
      </c>
      <c r="I26" s="22">
        <f>'[2]ACP BANK MSME'!K40</f>
        <v>2739</v>
      </c>
      <c r="J26" s="22">
        <f>'[2]ACP BANK MSME'!L40</f>
        <v>7890</v>
      </c>
      <c r="K26" s="22">
        <f>'[2]ACP BANK OPS '!O25</f>
        <v>6</v>
      </c>
      <c r="L26" s="22">
        <f>'[2]ACP BANK OPS '!P39</f>
        <v>7429</v>
      </c>
      <c r="M26" s="22">
        <f t="shared" si="4"/>
        <v>6901</v>
      </c>
      <c r="N26" s="22">
        <f t="shared" si="4"/>
        <v>32211</v>
      </c>
      <c r="O26" s="22">
        <f>'[2]ACP BANK OPS '!Q39</f>
        <v>15549</v>
      </c>
      <c r="P26" s="22">
        <f>'[2]ACP BANK OPS '!R39</f>
        <v>11717</v>
      </c>
    </row>
    <row r="27" spans="1:16" x14ac:dyDescent="0.25">
      <c r="A27" s="35">
        <v>15</v>
      </c>
      <c r="B27" s="58" t="s">
        <v>31</v>
      </c>
      <c r="C27" s="22">
        <f>'[2]ACP BANK AGRI'!O27</f>
        <v>262</v>
      </c>
      <c r="D27" s="22">
        <f>'[2]ACP BANK AGRI'!P27</f>
        <v>1571</v>
      </c>
      <c r="E27" s="22">
        <f t="shared" si="3"/>
        <v>1</v>
      </c>
      <c r="F27" s="22">
        <f t="shared" si="3"/>
        <v>135</v>
      </c>
      <c r="G27" s="22">
        <f>'[2]ACP BANK MSME'!I25</f>
        <v>0</v>
      </c>
      <c r="H27" s="22">
        <f>'[2]ACP BANK MSME'!J25</f>
        <v>0</v>
      </c>
      <c r="I27" s="22">
        <f>'[2]ACP BANK MSME'!K25</f>
        <v>1</v>
      </c>
      <c r="J27" s="22">
        <f>'[2]ACP BANK MSME'!L25</f>
        <v>135</v>
      </c>
      <c r="K27" s="22">
        <f>'[2]ACP BANK OPS '!O26</f>
        <v>5</v>
      </c>
      <c r="L27" s="22">
        <f>'[2]ACP BANK OPS '!P24</f>
        <v>9</v>
      </c>
      <c r="M27" s="22">
        <f t="shared" si="4"/>
        <v>268</v>
      </c>
      <c r="N27" s="22">
        <f t="shared" si="4"/>
        <v>1715</v>
      </c>
      <c r="O27" s="22">
        <f>'[2]ACP BANK OPS '!Q24</f>
        <v>36</v>
      </c>
      <c r="P27" s="22">
        <f>'[2]ACP BANK OPS '!R24</f>
        <v>203</v>
      </c>
    </row>
    <row r="28" spans="1:16" x14ac:dyDescent="0.25">
      <c r="A28" s="35">
        <v>16</v>
      </c>
      <c r="B28" s="58" t="s">
        <v>32</v>
      </c>
      <c r="C28" s="22">
        <f>'[2]ACP BANK AGRI'!O28</f>
        <v>0</v>
      </c>
      <c r="D28" s="22">
        <f>'[2]ACP BANK AGRI'!P28</f>
        <v>0</v>
      </c>
      <c r="E28" s="22">
        <f t="shared" si="3"/>
        <v>57</v>
      </c>
      <c r="F28" s="22">
        <f t="shared" si="3"/>
        <v>6264</v>
      </c>
      <c r="G28" s="22">
        <f>'[2]ACP BANK MSME'!I29</f>
        <v>3</v>
      </c>
      <c r="H28" s="22">
        <f>'[2]ACP BANK MSME'!J29</f>
        <v>1100</v>
      </c>
      <c r="I28" s="22">
        <f>'[2]ACP BANK MSME'!K29</f>
        <v>60</v>
      </c>
      <c r="J28" s="22">
        <f>'[2]ACP BANK MSME'!L29</f>
        <v>7364</v>
      </c>
      <c r="K28" s="22">
        <f>'[2]ACP BANK OPS '!O27</f>
        <v>0</v>
      </c>
      <c r="L28" s="22">
        <f>'[2]ACP BANK OPS '!P28</f>
        <v>2570</v>
      </c>
      <c r="M28" s="22">
        <f t="shared" si="4"/>
        <v>60</v>
      </c>
      <c r="N28" s="22">
        <f t="shared" si="4"/>
        <v>9934</v>
      </c>
      <c r="O28" s="22">
        <f>'[2]ACP BANK OPS '!Q28</f>
        <v>0</v>
      </c>
      <c r="P28" s="22">
        <f>'[2]ACP BANK OPS '!R28</f>
        <v>0</v>
      </c>
    </row>
    <row r="29" spans="1:16" x14ac:dyDescent="0.25">
      <c r="A29" s="35">
        <v>17</v>
      </c>
      <c r="B29" s="58" t="s">
        <v>33</v>
      </c>
      <c r="C29" s="22">
        <f>'[2]ACP BANK AGRI'!O29</f>
        <v>8577</v>
      </c>
      <c r="D29" s="22">
        <f>'[2]ACP BANK AGRI'!P29</f>
        <v>16860</v>
      </c>
      <c r="E29" s="22">
        <f t="shared" si="3"/>
        <v>247</v>
      </c>
      <c r="F29" s="22">
        <f t="shared" si="3"/>
        <v>5174</v>
      </c>
      <c r="G29" s="22">
        <f>'[2]ACP BANK MSME'!I46</f>
        <v>6</v>
      </c>
      <c r="H29" s="22">
        <f>'[2]ACP BANK MSME'!J46</f>
        <v>197</v>
      </c>
      <c r="I29" s="22">
        <f>'[2]ACP BANK MSME'!K46</f>
        <v>253</v>
      </c>
      <c r="J29" s="22">
        <f>'[2]ACP BANK MSME'!L46</f>
        <v>5371</v>
      </c>
      <c r="K29" s="22">
        <f>'[2]ACP BANK OPS '!O28</f>
        <v>4</v>
      </c>
      <c r="L29" s="22">
        <f>'[2]ACP BANK OPS '!P45</f>
        <v>19460</v>
      </c>
      <c r="M29" s="22">
        <f t="shared" si="4"/>
        <v>8834</v>
      </c>
      <c r="N29" s="22">
        <f t="shared" si="4"/>
        <v>41691</v>
      </c>
      <c r="O29" s="22">
        <f>'[2]ACP BANK OPS '!Q45</f>
        <v>723</v>
      </c>
      <c r="P29" s="22">
        <f>'[2]ACP BANK OPS '!R45</f>
        <v>798</v>
      </c>
    </row>
    <row r="30" spans="1:16" x14ac:dyDescent="0.25">
      <c r="A30" s="35">
        <v>18</v>
      </c>
      <c r="B30" s="58" t="s">
        <v>34</v>
      </c>
      <c r="C30" s="22">
        <f>'[2]ACP BANK AGRI'!O30</f>
        <v>0</v>
      </c>
      <c r="D30" s="22">
        <f>'[2]ACP BANK AGRI'!P30</f>
        <v>0</v>
      </c>
      <c r="E30" s="22">
        <f t="shared" si="3"/>
        <v>3</v>
      </c>
      <c r="F30" s="22">
        <f t="shared" si="3"/>
        <v>16</v>
      </c>
      <c r="G30" s="22">
        <f>'[2]ACP BANK MSME'!I30</f>
        <v>0</v>
      </c>
      <c r="H30" s="22">
        <f>'[2]ACP BANK MSME'!J30</f>
        <v>0</v>
      </c>
      <c r="I30" s="22">
        <f>'[2]ACP BANK MSME'!K30</f>
        <v>3</v>
      </c>
      <c r="J30" s="22">
        <f>'[2]ACP BANK MSME'!L30</f>
        <v>16</v>
      </c>
      <c r="K30" s="22">
        <f>'[2]ACP BANK OPS '!O29</f>
        <v>1</v>
      </c>
      <c r="L30" s="22">
        <f>'[2]ACP BANK OPS '!P29</f>
        <v>14</v>
      </c>
      <c r="M30" s="22">
        <f t="shared" si="4"/>
        <v>4</v>
      </c>
      <c r="N30" s="22">
        <f t="shared" si="4"/>
        <v>30</v>
      </c>
      <c r="O30" s="22">
        <f>'[2]ACP BANK OPS '!Q29</f>
        <v>1</v>
      </c>
      <c r="P30" s="22">
        <f>'[2]ACP BANK OPS '!R29</f>
        <v>2</v>
      </c>
    </row>
    <row r="31" spans="1:16" x14ac:dyDescent="0.25">
      <c r="A31" s="35">
        <v>19</v>
      </c>
      <c r="B31" s="58" t="s">
        <v>35</v>
      </c>
      <c r="C31" s="22">
        <f>'[2]ACP BANK AGRI'!O31</f>
        <v>184</v>
      </c>
      <c r="D31" s="22">
        <f>'[2]ACP BANK AGRI'!P31</f>
        <v>1172</v>
      </c>
      <c r="E31" s="22">
        <f t="shared" si="3"/>
        <v>178</v>
      </c>
      <c r="F31" s="22">
        <f t="shared" si="3"/>
        <v>13725</v>
      </c>
      <c r="G31" s="22">
        <f>'[2]ACP BANK MSME'!I26</f>
        <v>23</v>
      </c>
      <c r="H31" s="22">
        <f>'[2]ACP BANK MSME'!J26</f>
        <v>9583</v>
      </c>
      <c r="I31" s="22">
        <f>'[2]ACP BANK MSME'!K26</f>
        <v>201</v>
      </c>
      <c r="J31" s="22">
        <f>'[2]ACP BANK MSME'!L26</f>
        <v>23308</v>
      </c>
      <c r="K31" s="22">
        <f>'[2]ACP BANK OPS '!O30</f>
        <v>8</v>
      </c>
      <c r="L31" s="22">
        <f>'[2]ACP BANK OPS '!P25</f>
        <v>107</v>
      </c>
      <c r="M31" s="22">
        <f t="shared" si="4"/>
        <v>393</v>
      </c>
      <c r="N31" s="22">
        <f t="shared" si="4"/>
        <v>24587</v>
      </c>
      <c r="O31" s="22">
        <f>'[2]ACP BANK OPS '!Q25</f>
        <v>128</v>
      </c>
      <c r="P31" s="22">
        <f>'[2]ACP BANK OPS '!R25</f>
        <v>687</v>
      </c>
    </row>
    <row r="32" spans="1:16" x14ac:dyDescent="0.25">
      <c r="A32" s="35">
        <v>20</v>
      </c>
      <c r="B32" s="58" t="s">
        <v>36</v>
      </c>
      <c r="C32" s="22">
        <f>'[2]ACP BANK AGRI'!O32</f>
        <v>100996</v>
      </c>
      <c r="D32" s="22">
        <f>'[2]ACP BANK AGRI'!P32</f>
        <v>515554</v>
      </c>
      <c r="E32" s="22">
        <f t="shared" si="3"/>
        <v>26862</v>
      </c>
      <c r="F32" s="22">
        <f t="shared" si="3"/>
        <v>1539521</v>
      </c>
      <c r="G32" s="22">
        <f>'[2]ACP BANK MSME'!I41</f>
        <v>1927</v>
      </c>
      <c r="H32" s="22">
        <f>'[2]ACP BANK MSME'!J41</f>
        <v>577819</v>
      </c>
      <c r="I32" s="22">
        <f>'[2]ACP BANK MSME'!K41</f>
        <v>28789</v>
      </c>
      <c r="J32" s="22">
        <f>'[2]ACP BANK MSME'!L41</f>
        <v>2117340</v>
      </c>
      <c r="K32" s="22">
        <f>'[2]ACP BANK OPS '!O31</f>
        <v>11</v>
      </c>
      <c r="L32" s="22">
        <f>'[2]ACP BANK OPS '!P40</f>
        <v>25896</v>
      </c>
      <c r="M32" s="22">
        <f t="shared" si="4"/>
        <v>129796</v>
      </c>
      <c r="N32" s="22">
        <f t="shared" si="4"/>
        <v>2658790</v>
      </c>
      <c r="O32" s="22">
        <f>'[2]ACP BANK OPS '!Q40</f>
        <v>57893</v>
      </c>
      <c r="P32" s="22">
        <f>'[2]ACP BANK OPS '!R40</f>
        <v>383563</v>
      </c>
    </row>
    <row r="33" spans="1:16" x14ac:dyDescent="0.25">
      <c r="A33" s="35">
        <v>21</v>
      </c>
      <c r="B33" s="8" t="s">
        <v>37</v>
      </c>
      <c r="C33" s="22">
        <f>'[2]ACP BANK AGRI'!O33</f>
        <v>46593</v>
      </c>
      <c r="D33" s="22">
        <f>'[2]ACP BANK AGRI'!P33</f>
        <v>339047</v>
      </c>
      <c r="E33" s="22">
        <f t="shared" si="3"/>
        <v>29778</v>
      </c>
      <c r="F33" s="22">
        <f t="shared" si="3"/>
        <v>1872652</v>
      </c>
      <c r="G33" s="22">
        <f>'[2]ACP BANK MSME'!I38</f>
        <v>908</v>
      </c>
      <c r="H33" s="22">
        <f>'[2]ACP BANK MSME'!J38</f>
        <v>279571</v>
      </c>
      <c r="I33" s="22">
        <f>'[2]ACP BANK MSME'!K38</f>
        <v>30686</v>
      </c>
      <c r="J33" s="22">
        <f>'[2]ACP BANK MSME'!L38</f>
        <v>2152223</v>
      </c>
      <c r="K33" s="22">
        <f>'[2]ACP BANK OPS '!O32</f>
        <v>0</v>
      </c>
      <c r="L33" s="22">
        <f>'[2]ACP BANK OPS '!P37</f>
        <v>6305</v>
      </c>
      <c r="M33" s="22">
        <f t="shared" si="4"/>
        <v>77279</v>
      </c>
      <c r="N33" s="22">
        <f t="shared" si="4"/>
        <v>2497575</v>
      </c>
      <c r="O33" s="22">
        <f>'[2]ACP BANK OPS '!Q37</f>
        <v>32474</v>
      </c>
      <c r="P33" s="22">
        <f>'[2]ACP BANK OPS '!R37</f>
        <v>259756</v>
      </c>
    </row>
    <row r="34" spans="1:16" x14ac:dyDescent="0.25">
      <c r="A34" s="35">
        <v>22</v>
      </c>
      <c r="B34" s="58" t="s">
        <v>38</v>
      </c>
      <c r="C34" s="22">
        <f>'[2]ACP BANK AGRI'!O34</f>
        <v>9118</v>
      </c>
      <c r="D34" s="22">
        <f>'[2]ACP BANK AGRI'!P34</f>
        <v>28528</v>
      </c>
      <c r="E34" s="22">
        <f t="shared" si="3"/>
        <v>4093</v>
      </c>
      <c r="F34" s="22">
        <f t="shared" si="3"/>
        <v>73348</v>
      </c>
      <c r="G34" s="22">
        <f>'[2]ACP BANK MSME'!I39</f>
        <v>16</v>
      </c>
      <c r="H34" s="22">
        <f>'[2]ACP BANK MSME'!J39</f>
        <v>7945</v>
      </c>
      <c r="I34" s="22">
        <f>'[2]ACP BANK MSME'!K39</f>
        <v>4109</v>
      </c>
      <c r="J34" s="22">
        <f>'[2]ACP BANK MSME'!L39</f>
        <v>81293</v>
      </c>
      <c r="K34" s="22">
        <f>'[2]ACP BANK OPS '!O33</f>
        <v>1</v>
      </c>
      <c r="L34" s="22">
        <f>'[2]ACP BANK OPS '!P38</f>
        <v>2210</v>
      </c>
      <c r="M34" s="22">
        <f t="shared" si="4"/>
        <v>13228</v>
      </c>
      <c r="N34" s="22">
        <f t="shared" si="4"/>
        <v>112031</v>
      </c>
      <c r="O34" s="22">
        <f>'[2]ACP BANK OPS '!Q38</f>
        <v>6994</v>
      </c>
      <c r="P34" s="22">
        <f>'[2]ACP BANK OPS '!R38</f>
        <v>13323</v>
      </c>
    </row>
    <row r="35" spans="1:16" x14ac:dyDescent="0.25">
      <c r="A35" s="35">
        <v>23</v>
      </c>
      <c r="B35" s="58" t="s">
        <v>39</v>
      </c>
      <c r="C35" s="22">
        <f>'[2]ACP BANK AGRI'!O35</f>
        <v>10245</v>
      </c>
      <c r="D35" s="22">
        <f>'[2]ACP BANK AGRI'!P35</f>
        <v>22026</v>
      </c>
      <c r="E35" s="22">
        <f t="shared" si="3"/>
        <v>2099</v>
      </c>
      <c r="F35" s="22">
        <f t="shared" si="3"/>
        <v>77109</v>
      </c>
      <c r="G35" s="22">
        <f>'[2]ACP BANK MSME'!I37</f>
        <v>56</v>
      </c>
      <c r="H35" s="22">
        <f>'[2]ACP BANK MSME'!J37</f>
        <v>1938</v>
      </c>
      <c r="I35" s="22">
        <f>'[2]ACP BANK MSME'!K37</f>
        <v>2155</v>
      </c>
      <c r="J35" s="22">
        <f>'[2]ACP BANK MSME'!L37</f>
        <v>79047</v>
      </c>
      <c r="K35" s="22">
        <f>'[2]ACP BANK OPS '!O34</f>
        <v>342</v>
      </c>
      <c r="L35" s="22">
        <f>'[2]ACP BANK OPS '!P36</f>
        <v>761</v>
      </c>
      <c r="M35" s="22">
        <f t="shared" si="4"/>
        <v>12742</v>
      </c>
      <c r="N35" s="22">
        <f t="shared" si="4"/>
        <v>101834</v>
      </c>
      <c r="O35" s="22">
        <f>'[2]ACP BANK OPS '!Q36</f>
        <v>5667</v>
      </c>
      <c r="P35" s="22">
        <f>'[2]ACP BANK OPS '!R36</f>
        <v>3053</v>
      </c>
    </row>
    <row r="36" spans="1:16" x14ac:dyDescent="0.25">
      <c r="A36" s="35">
        <v>24</v>
      </c>
      <c r="B36" s="58" t="s">
        <v>40</v>
      </c>
      <c r="C36" s="22">
        <f>'[2]ACP BANK AGRI'!O36</f>
        <v>47953</v>
      </c>
      <c r="D36" s="22">
        <f>'[2]ACP BANK AGRI'!P36</f>
        <v>63584</v>
      </c>
      <c r="E36" s="22">
        <f t="shared" si="3"/>
        <v>7593</v>
      </c>
      <c r="F36" s="22">
        <f t="shared" si="3"/>
        <v>180997</v>
      </c>
      <c r="G36" s="22">
        <f>'[2]ACP BANK MSME'!I42</f>
        <v>32</v>
      </c>
      <c r="H36" s="22">
        <f>'[2]ACP BANK MSME'!J42</f>
        <v>11789</v>
      </c>
      <c r="I36" s="22">
        <f>'[2]ACP BANK MSME'!K42</f>
        <v>7625</v>
      </c>
      <c r="J36" s="22">
        <f>'[2]ACP BANK MSME'!L42</f>
        <v>192786</v>
      </c>
      <c r="K36" s="22">
        <f>'[2]ACP BANK OPS '!O35</f>
        <v>3</v>
      </c>
      <c r="L36" s="22">
        <f>'[2]ACP BANK OPS '!P41</f>
        <v>1298</v>
      </c>
      <c r="M36" s="22">
        <f t="shared" si="4"/>
        <v>55581</v>
      </c>
      <c r="N36" s="22">
        <f t="shared" si="4"/>
        <v>257668</v>
      </c>
      <c r="O36" s="22">
        <f>'[2]ACP BANK OPS '!Q41</f>
        <v>5246</v>
      </c>
      <c r="P36" s="22">
        <f>'[2]ACP BANK OPS '!R41</f>
        <v>26898</v>
      </c>
    </row>
    <row r="37" spans="1:16" x14ac:dyDescent="0.25">
      <c r="A37" s="35">
        <v>25</v>
      </c>
      <c r="B37" s="58" t="s">
        <v>41</v>
      </c>
      <c r="C37" s="22">
        <f>'[2]ACP BANK AGRI'!O37</f>
        <v>0</v>
      </c>
      <c r="D37" s="22">
        <f>'[2]ACP BANK AGRI'!P37</f>
        <v>0</v>
      </c>
      <c r="E37" s="22">
        <f t="shared" si="3"/>
        <v>11</v>
      </c>
      <c r="F37" s="22">
        <f t="shared" si="3"/>
        <v>139</v>
      </c>
      <c r="G37" s="22">
        <f>'[2]ACP BANK MSME'!I27</f>
        <v>0</v>
      </c>
      <c r="H37" s="22">
        <f>'[2]ACP BANK MSME'!J27</f>
        <v>0</v>
      </c>
      <c r="I37" s="22">
        <f>'[2]ACP BANK MSME'!K27</f>
        <v>11</v>
      </c>
      <c r="J37" s="22">
        <f>'[2]ACP BANK MSME'!L27</f>
        <v>139</v>
      </c>
      <c r="K37" s="22">
        <f>'[2]ACP BANK OPS '!O36</f>
        <v>65</v>
      </c>
      <c r="L37" s="22">
        <f>'[2]ACP BANK OPS '!P26</f>
        <v>20</v>
      </c>
      <c r="M37" s="22">
        <f t="shared" si="4"/>
        <v>76</v>
      </c>
      <c r="N37" s="22">
        <f t="shared" si="4"/>
        <v>159</v>
      </c>
      <c r="O37" s="22">
        <f>'[2]ACP BANK OPS '!Q26</f>
        <v>6</v>
      </c>
      <c r="P37" s="22">
        <f>'[2]ACP BANK OPS '!R26</f>
        <v>62</v>
      </c>
    </row>
    <row r="38" spans="1:16" x14ac:dyDescent="0.25">
      <c r="A38" s="35">
        <v>26</v>
      </c>
      <c r="B38" s="58" t="s">
        <v>42</v>
      </c>
      <c r="C38" s="22">
        <f>'[2]ACP BANK AGRI'!O38</f>
        <v>64</v>
      </c>
      <c r="D38" s="22">
        <f>'[2]ACP BANK AGRI'!P38</f>
        <v>1049</v>
      </c>
      <c r="E38" s="22">
        <f t="shared" si="3"/>
        <v>6</v>
      </c>
      <c r="F38" s="22">
        <f t="shared" si="3"/>
        <v>443</v>
      </c>
      <c r="G38" s="22">
        <f>'[2]ACP BANK MSME'!I31</f>
        <v>0</v>
      </c>
      <c r="H38" s="22">
        <f>'[2]ACP BANK MSME'!J31</f>
        <v>0</v>
      </c>
      <c r="I38" s="22">
        <f>'[2]ACP BANK MSME'!K31</f>
        <v>6</v>
      </c>
      <c r="J38" s="22">
        <f>'[2]ACP BANK MSME'!L31</f>
        <v>443</v>
      </c>
      <c r="K38" s="22">
        <f>'[2]ACP BANK OPS '!O37</f>
        <v>331</v>
      </c>
      <c r="L38" s="22">
        <f>'[2]ACP BANK OPS '!P30</f>
        <v>35</v>
      </c>
      <c r="M38" s="22">
        <f t="shared" si="4"/>
        <v>401</v>
      </c>
      <c r="N38" s="22">
        <f t="shared" si="4"/>
        <v>1527</v>
      </c>
      <c r="O38" s="22">
        <f>'[2]ACP BANK OPS '!Q30</f>
        <v>1</v>
      </c>
      <c r="P38" s="22">
        <f>'[2]ACP BANK OPS '!R30</f>
        <v>1</v>
      </c>
    </row>
    <row r="39" spans="1:16" x14ac:dyDescent="0.25">
      <c r="A39" s="35">
        <v>27</v>
      </c>
      <c r="B39" s="58" t="s">
        <v>43</v>
      </c>
      <c r="C39" s="22">
        <f>'[2]ACP BANK AGRI'!O39</f>
        <v>6</v>
      </c>
      <c r="D39" s="22">
        <f>'[2]ACP BANK AGRI'!P39</f>
        <v>0</v>
      </c>
      <c r="E39" s="22">
        <f t="shared" si="3"/>
        <v>11</v>
      </c>
      <c r="F39" s="22">
        <f t="shared" si="3"/>
        <v>105</v>
      </c>
      <c r="G39" s="22">
        <f>'[2]ACP BANK MSME'!I32</f>
        <v>2</v>
      </c>
      <c r="H39" s="22">
        <f>'[2]ACP BANK MSME'!J32</f>
        <v>0</v>
      </c>
      <c r="I39" s="22">
        <f>'[2]ACP BANK MSME'!K32</f>
        <v>13</v>
      </c>
      <c r="J39" s="22">
        <f>'[2]ACP BANK MSME'!L32</f>
        <v>105</v>
      </c>
      <c r="K39" s="22">
        <f>'[2]ACP BANK OPS '!O38</f>
        <v>198</v>
      </c>
      <c r="L39" s="22">
        <f>'[2]ACP BANK OPS '!P31</f>
        <v>0</v>
      </c>
      <c r="M39" s="22">
        <f t="shared" si="4"/>
        <v>217</v>
      </c>
      <c r="N39" s="22">
        <f t="shared" si="4"/>
        <v>105</v>
      </c>
      <c r="O39" s="22">
        <f>'[2]ACP BANK OPS '!Q31</f>
        <v>5</v>
      </c>
      <c r="P39" s="22">
        <f>'[2]ACP BANK OPS '!R31</f>
        <v>0</v>
      </c>
    </row>
    <row r="40" spans="1:16" x14ac:dyDescent="0.25">
      <c r="A40" s="35">
        <v>28</v>
      </c>
      <c r="B40" s="58" t="s">
        <v>44</v>
      </c>
      <c r="C40" s="22">
        <f>'[2]ACP BANK AGRI'!O40</f>
        <v>8333</v>
      </c>
      <c r="D40" s="22">
        <f>'[2]ACP BANK AGRI'!P40</f>
        <v>202415</v>
      </c>
      <c r="E40" s="22">
        <f t="shared" si="3"/>
        <v>3774</v>
      </c>
      <c r="F40" s="22">
        <f t="shared" si="3"/>
        <v>245578</v>
      </c>
      <c r="G40" s="22">
        <f>'[2]ACP BANK MSME'!I43</f>
        <v>316</v>
      </c>
      <c r="H40" s="22">
        <f>'[2]ACP BANK MSME'!J43</f>
        <v>83079</v>
      </c>
      <c r="I40" s="22">
        <f>'[2]ACP BANK MSME'!K43</f>
        <v>4090</v>
      </c>
      <c r="J40" s="22">
        <f>'[2]ACP BANK MSME'!L43</f>
        <v>328657</v>
      </c>
      <c r="K40" s="22">
        <f>'[2]ACP BANK OPS '!O39</f>
        <v>9726</v>
      </c>
      <c r="L40" s="22">
        <f>'[2]ACP BANK OPS '!P42</f>
        <v>356</v>
      </c>
      <c r="M40" s="22">
        <f t="shared" si="4"/>
        <v>22149</v>
      </c>
      <c r="N40" s="22">
        <f t="shared" si="4"/>
        <v>531428</v>
      </c>
      <c r="O40" s="22">
        <f>'[2]ACP BANK OPS '!Q42</f>
        <v>6471</v>
      </c>
      <c r="P40" s="22">
        <f>'[2]ACP BANK OPS '!R42</f>
        <v>57247</v>
      </c>
    </row>
    <row r="41" spans="1:16" x14ac:dyDescent="0.25">
      <c r="A41" s="35">
        <v>29</v>
      </c>
      <c r="B41" s="58" t="s">
        <v>45</v>
      </c>
      <c r="C41" s="22">
        <f>'[2]ACP BANK AGRI'!O41</f>
        <v>561</v>
      </c>
      <c r="D41" s="22">
        <f>'[2]ACP BANK AGRI'!P41</f>
        <v>6730</v>
      </c>
      <c r="E41" s="22">
        <f t="shared" ref="E41:F46" si="5">I41-G41</f>
        <v>69</v>
      </c>
      <c r="F41" s="22">
        <f t="shared" si="5"/>
        <v>10457</v>
      </c>
      <c r="G41" s="22">
        <f>'[2]ACP BANK MSME'!I33</f>
        <v>0</v>
      </c>
      <c r="H41" s="22">
        <f>'[2]ACP BANK MSME'!J33</f>
        <v>0</v>
      </c>
      <c r="I41" s="22">
        <f>'[2]ACP BANK MSME'!K33</f>
        <v>69</v>
      </c>
      <c r="J41" s="22">
        <f>'[2]ACP BANK MSME'!L33</f>
        <v>10457</v>
      </c>
      <c r="K41" s="22">
        <f>'[2]ACP BANK OPS '!O40</f>
        <v>5478</v>
      </c>
      <c r="L41" s="22">
        <f>'[2]ACP BANK OPS '!P32</f>
        <v>0</v>
      </c>
      <c r="M41" s="22">
        <f t="shared" ref="M41:N46" si="6">C41+I41+K41</f>
        <v>6108</v>
      </c>
      <c r="N41" s="22">
        <f t="shared" si="6"/>
        <v>17187</v>
      </c>
      <c r="O41" s="22">
        <f>'[2]ACP BANK OPS '!Q32</f>
        <v>0</v>
      </c>
      <c r="P41" s="22">
        <f>'[2]ACP BANK OPS '!R32</f>
        <v>0</v>
      </c>
    </row>
    <row r="42" spans="1:16" x14ac:dyDescent="0.25">
      <c r="A42" s="35">
        <v>30</v>
      </c>
      <c r="B42" s="58" t="s">
        <v>46</v>
      </c>
      <c r="C42" s="22">
        <f>'[2]ACP BANK AGRI'!O42</f>
        <v>38936</v>
      </c>
      <c r="D42" s="22">
        <f>'[2]ACP BANK AGRI'!P42</f>
        <v>24858</v>
      </c>
      <c r="E42" s="22">
        <f t="shared" si="5"/>
        <v>90</v>
      </c>
      <c r="F42" s="22">
        <f t="shared" si="5"/>
        <v>6798</v>
      </c>
      <c r="G42" s="22">
        <f>'[2]ACP BANK MSME'!I35</f>
        <v>13</v>
      </c>
      <c r="H42" s="22">
        <f>'[2]ACP BANK MSME'!J35</f>
        <v>2044</v>
      </c>
      <c r="I42" s="22">
        <f>'[2]ACP BANK MSME'!K35</f>
        <v>103</v>
      </c>
      <c r="J42" s="22">
        <f>'[2]ACP BANK MSME'!L35</f>
        <v>8842</v>
      </c>
      <c r="K42" s="22">
        <f>'[2]ACP BANK OPS '!O41</f>
        <v>275</v>
      </c>
      <c r="L42" s="22">
        <f>'[2]ACP BANK OPS '!P34</f>
        <v>353</v>
      </c>
      <c r="M42" s="22">
        <f t="shared" si="6"/>
        <v>39314</v>
      </c>
      <c r="N42" s="22">
        <f t="shared" si="6"/>
        <v>34053</v>
      </c>
      <c r="O42" s="22">
        <f>'[2]ACP BANK OPS '!Q34</f>
        <v>38938</v>
      </c>
      <c r="P42" s="22">
        <f>'[2]ACP BANK OPS '!R34</f>
        <v>23957</v>
      </c>
    </row>
    <row r="43" spans="1:16" x14ac:dyDescent="0.25">
      <c r="A43" s="35">
        <v>31</v>
      </c>
      <c r="B43" s="58" t="s">
        <v>47</v>
      </c>
      <c r="C43" s="22">
        <f>'[2]ACP BANK AGRI'!O43</f>
        <v>55</v>
      </c>
      <c r="D43" s="22">
        <f>'[2]ACP BANK AGRI'!P43</f>
        <v>162</v>
      </c>
      <c r="E43" s="22">
        <f t="shared" si="5"/>
        <v>0</v>
      </c>
      <c r="F43" s="22">
        <f t="shared" si="5"/>
        <v>0</v>
      </c>
      <c r="G43" s="22">
        <f>'[2]ACP BANK MSME'!I28</f>
        <v>0</v>
      </c>
      <c r="H43" s="22">
        <f>'[2]ACP BANK MSME'!J28</f>
        <v>0</v>
      </c>
      <c r="I43" s="22">
        <f>'[2]ACP BANK MSME'!K28</f>
        <v>0</v>
      </c>
      <c r="J43" s="22">
        <f>'[2]ACP BANK MSME'!L28</f>
        <v>0</v>
      </c>
      <c r="K43" s="22">
        <f>'[2]ACP BANK OPS '!O42</f>
        <v>18</v>
      </c>
      <c r="L43" s="22">
        <f>'[2]ACP BANK OPS '!P27</f>
        <v>0</v>
      </c>
      <c r="M43" s="22">
        <f t="shared" si="6"/>
        <v>73</v>
      </c>
      <c r="N43" s="22">
        <f t="shared" si="6"/>
        <v>162</v>
      </c>
      <c r="O43" s="22">
        <f>'[2]ACP BANK OPS '!Q27</f>
        <v>0</v>
      </c>
      <c r="P43" s="22">
        <f>'[2]ACP BANK OPS '!R27</f>
        <v>0</v>
      </c>
    </row>
    <row r="44" spans="1:16" x14ac:dyDescent="0.25">
      <c r="A44" s="35">
        <v>32</v>
      </c>
      <c r="B44" s="58" t="s">
        <v>48</v>
      </c>
      <c r="C44" s="22">
        <f>'[2]ACP BANK AGRI'!O44</f>
        <v>0</v>
      </c>
      <c r="D44" s="22">
        <f>'[2]ACP BANK AGRI'!P44</f>
        <v>0</v>
      </c>
      <c r="E44" s="22">
        <f t="shared" si="5"/>
        <v>93</v>
      </c>
      <c r="F44" s="22">
        <f t="shared" si="5"/>
        <v>2064</v>
      </c>
      <c r="G44" s="22">
        <f>'[2]ACP BANK MSME'!I34</f>
        <v>0</v>
      </c>
      <c r="H44" s="22">
        <f>'[2]ACP BANK MSME'!J34</f>
        <v>0</v>
      </c>
      <c r="I44" s="22">
        <f>'[2]ACP BANK MSME'!K34</f>
        <v>93</v>
      </c>
      <c r="J44" s="22">
        <f>'[2]ACP BANK MSME'!L34</f>
        <v>2064</v>
      </c>
      <c r="K44" s="22">
        <f>'[2]ACP BANK OPS '!O43</f>
        <v>4489</v>
      </c>
      <c r="L44" s="22">
        <f>'[2]ACP BANK OPS '!P33</f>
        <v>1</v>
      </c>
      <c r="M44" s="22">
        <f t="shared" si="6"/>
        <v>4582</v>
      </c>
      <c r="N44" s="22">
        <f t="shared" si="6"/>
        <v>2065</v>
      </c>
      <c r="O44" s="22">
        <f>'[2]ACP BANK OPS '!Q33</f>
        <v>5</v>
      </c>
      <c r="P44" s="22">
        <f>'[2]ACP BANK OPS '!R33</f>
        <v>57</v>
      </c>
    </row>
    <row r="45" spans="1:16" x14ac:dyDescent="0.25">
      <c r="A45" s="35">
        <v>33</v>
      </c>
      <c r="B45" s="58" t="s">
        <v>49</v>
      </c>
      <c r="C45" s="22">
        <f>'[2]ACP BANK AGRI'!O45</f>
        <v>12434</v>
      </c>
      <c r="D45" s="22">
        <f>'[2]ACP BANK AGRI'!P45</f>
        <v>63922</v>
      </c>
      <c r="E45" s="22">
        <f t="shared" si="5"/>
        <v>2252</v>
      </c>
      <c r="F45" s="22">
        <f t="shared" si="5"/>
        <v>171554</v>
      </c>
      <c r="G45" s="22">
        <f>'[2]ACP BANK MSME'!I45</f>
        <v>153</v>
      </c>
      <c r="H45" s="22">
        <f>'[2]ACP BANK MSME'!J45</f>
        <v>40117</v>
      </c>
      <c r="I45" s="22">
        <f>'[2]ACP BANK MSME'!K45</f>
        <v>2405</v>
      </c>
      <c r="J45" s="22">
        <f>'[2]ACP BANK MSME'!L45</f>
        <v>211671</v>
      </c>
      <c r="K45" s="22">
        <f>'[2]ACP BANK OPS '!O44</f>
        <v>74</v>
      </c>
      <c r="L45" s="22">
        <f>'[2]ACP BANK OPS '!P44</f>
        <v>1157</v>
      </c>
      <c r="M45" s="22">
        <f t="shared" si="6"/>
        <v>14913</v>
      </c>
      <c r="N45" s="22">
        <f t="shared" si="6"/>
        <v>276750</v>
      </c>
      <c r="O45" s="22">
        <f>'[2]ACP BANK OPS '!Q44</f>
        <v>9566</v>
      </c>
      <c r="P45" s="22">
        <f>'[2]ACP BANK OPS '!R44</f>
        <v>19825</v>
      </c>
    </row>
    <row r="46" spans="1:16" x14ac:dyDescent="0.25">
      <c r="A46" s="35">
        <v>34</v>
      </c>
      <c r="B46" s="58" t="s">
        <v>50</v>
      </c>
      <c r="C46" s="22">
        <f>'[2]ACP BANK AGRI'!O46</f>
        <v>2</v>
      </c>
      <c r="D46" s="22">
        <f>'[2]ACP BANK AGRI'!P46</f>
        <v>5</v>
      </c>
      <c r="E46" s="22">
        <f t="shared" si="5"/>
        <v>2</v>
      </c>
      <c r="F46" s="22">
        <f t="shared" si="5"/>
        <v>15</v>
      </c>
      <c r="G46" s="22">
        <f>'[2]ACP BANK MSME'!I36</f>
        <v>0</v>
      </c>
      <c r="H46" s="22">
        <f>'[2]ACP BANK MSME'!J36</f>
        <v>0</v>
      </c>
      <c r="I46" s="22">
        <f>'[2]ACP BANK MSME'!K36</f>
        <v>2</v>
      </c>
      <c r="J46" s="22">
        <f>'[2]ACP BANK MSME'!L36</f>
        <v>15</v>
      </c>
      <c r="K46" s="22">
        <f>'[2]ACP BANK OPS '!O45</f>
        <v>19280</v>
      </c>
      <c r="L46" s="22">
        <f>'[2]ACP BANK OPS '!P35</f>
        <v>23</v>
      </c>
      <c r="M46" s="22">
        <f t="shared" si="6"/>
        <v>19284</v>
      </c>
      <c r="N46" s="22">
        <f t="shared" si="6"/>
        <v>43</v>
      </c>
      <c r="O46" s="22">
        <f>'[2]ACP BANK OPS '!Q35</f>
        <v>5</v>
      </c>
      <c r="P46" s="22">
        <f>'[2]ACP BANK OPS '!R35</f>
        <v>33</v>
      </c>
    </row>
    <row r="47" spans="1:16" ht="15.75" x14ac:dyDescent="0.25">
      <c r="A47" s="38" t="s">
        <v>51</v>
      </c>
      <c r="B47" s="59" t="s">
        <v>27</v>
      </c>
      <c r="C47" s="24">
        <f>SUM(C25:C46)</f>
        <v>338940</v>
      </c>
      <c r="D47" s="24">
        <f t="shared" ref="D47:P47" si="7">SUM(D25:D46)</f>
        <v>1626512</v>
      </c>
      <c r="E47" s="24">
        <f t="shared" si="7"/>
        <v>88628</v>
      </c>
      <c r="F47" s="24">
        <f t="shared" si="7"/>
        <v>4827584</v>
      </c>
      <c r="G47" s="24">
        <f t="shared" si="7"/>
        <v>3719</v>
      </c>
      <c r="H47" s="24">
        <f t="shared" si="7"/>
        <v>1166703</v>
      </c>
      <c r="I47" s="24">
        <f t="shared" si="7"/>
        <v>92347</v>
      </c>
      <c r="J47" s="24">
        <f t="shared" si="7"/>
        <v>5994287</v>
      </c>
      <c r="K47" s="24">
        <f>SUM(K25:K46)</f>
        <v>40320</v>
      </c>
      <c r="L47" s="24">
        <f t="shared" si="7"/>
        <v>71918</v>
      </c>
      <c r="M47" s="24">
        <f t="shared" si="7"/>
        <v>471607</v>
      </c>
      <c r="N47" s="24">
        <f t="shared" si="7"/>
        <v>7692717</v>
      </c>
      <c r="O47" s="24">
        <f t="shared" si="7"/>
        <v>214293</v>
      </c>
      <c r="P47" s="24">
        <f t="shared" si="7"/>
        <v>872042</v>
      </c>
    </row>
    <row r="48" spans="1:16" ht="15.75" x14ac:dyDescent="0.25">
      <c r="A48" s="38" t="s">
        <v>52</v>
      </c>
      <c r="B48" s="59" t="s">
        <v>83</v>
      </c>
      <c r="C48" s="24">
        <f>+C47+C23</f>
        <v>1209801</v>
      </c>
      <c r="D48" s="24">
        <f t="shared" ref="D48:P48" si="8">+D47+D23</f>
        <v>3960446</v>
      </c>
      <c r="E48" s="24">
        <f t="shared" si="8"/>
        <v>215973</v>
      </c>
      <c r="F48" s="24">
        <f t="shared" si="8"/>
        <v>7364577</v>
      </c>
      <c r="G48" s="24">
        <f t="shared" si="8"/>
        <v>4753</v>
      </c>
      <c r="H48" s="24">
        <f t="shared" si="8"/>
        <v>1693925</v>
      </c>
      <c r="I48" s="24">
        <f t="shared" si="8"/>
        <v>220726</v>
      </c>
      <c r="J48" s="24">
        <f t="shared" si="8"/>
        <v>9058502</v>
      </c>
      <c r="K48" s="24">
        <f t="shared" si="8"/>
        <v>73156</v>
      </c>
      <c r="L48" s="24">
        <f t="shared" si="8"/>
        <v>224901</v>
      </c>
      <c r="M48" s="24">
        <f t="shared" si="8"/>
        <v>1503683</v>
      </c>
      <c r="N48" s="24">
        <f t="shared" si="8"/>
        <v>13243849</v>
      </c>
      <c r="O48" s="24">
        <f t="shared" si="8"/>
        <v>891108</v>
      </c>
      <c r="P48" s="24">
        <f t="shared" si="8"/>
        <v>2593157</v>
      </c>
    </row>
    <row r="49" spans="1:16" ht="15.75" x14ac:dyDescent="0.25">
      <c r="A49" s="151" t="s">
        <v>54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pans="1:16" x14ac:dyDescent="0.25">
      <c r="A50" s="35">
        <v>35</v>
      </c>
      <c r="B50" s="58" t="s">
        <v>55</v>
      </c>
      <c r="C50" s="22">
        <f>'[2]ACP BANK AGRI'!O50</f>
        <v>544052</v>
      </c>
      <c r="D50" s="22">
        <f>'[2]ACP BANK AGRI'!P50</f>
        <v>969338</v>
      </c>
      <c r="E50" s="22">
        <f t="shared" ref="E50:E52" si="9">I50-G50</f>
        <v>43718</v>
      </c>
      <c r="F50" s="22">
        <f>J50-H50</f>
        <v>122712</v>
      </c>
      <c r="G50" s="22">
        <f>'[2]ACP BANK MSME'!I50</f>
        <v>0</v>
      </c>
      <c r="H50" s="22">
        <f>'[2]ACP BANK MSME'!J50</f>
        <v>0</v>
      </c>
      <c r="I50" s="22">
        <f>'[2]ACP BANK MSME'!K50</f>
        <v>43718</v>
      </c>
      <c r="J50" s="22">
        <f>'[2]ACP BANK MSME'!L50</f>
        <v>122712</v>
      </c>
      <c r="K50" s="22">
        <f>'[2]ACP BANK OPS '!O49</f>
        <v>864</v>
      </c>
      <c r="L50" s="22">
        <f>'[2]ACP BANK OPS '!P49</f>
        <v>4825</v>
      </c>
      <c r="M50" s="22">
        <f t="shared" ref="M50:N52" si="10">C50+I50+K50</f>
        <v>588634</v>
      </c>
      <c r="N50" s="22">
        <f t="shared" si="10"/>
        <v>1096875</v>
      </c>
      <c r="O50" s="22">
        <f>'[2]ACP BANK OPS '!Q49</f>
        <v>348885</v>
      </c>
      <c r="P50" s="22">
        <f>'[2]ACP BANK OPS '!R49</f>
        <v>774174.82</v>
      </c>
    </row>
    <row r="51" spans="1:16" x14ac:dyDescent="0.25">
      <c r="A51" s="35">
        <v>36</v>
      </c>
      <c r="B51" s="58" t="s">
        <v>56</v>
      </c>
      <c r="C51" s="22">
        <f>'[2]ACP BANK AGRI'!O51</f>
        <v>142035</v>
      </c>
      <c r="D51" s="22">
        <f>'[2]ACP BANK AGRI'!P51</f>
        <v>277931</v>
      </c>
      <c r="E51" s="22">
        <f t="shared" si="9"/>
        <v>12926</v>
      </c>
      <c r="F51" s="22">
        <f>J51-H51</f>
        <v>94626</v>
      </c>
      <c r="G51" s="22">
        <f>'[2]ACP BANK MSME'!I51</f>
        <v>0</v>
      </c>
      <c r="H51" s="22">
        <f>'[2]ACP BANK MSME'!J51</f>
        <v>0</v>
      </c>
      <c r="I51" s="22">
        <f>'[2]ACP BANK MSME'!K51</f>
        <v>12926</v>
      </c>
      <c r="J51" s="22">
        <f>'[2]ACP BANK MSME'!L51</f>
        <v>94626</v>
      </c>
      <c r="K51" s="22">
        <f>'[2]ACP BANK OPS '!O50</f>
        <v>3214</v>
      </c>
      <c r="L51" s="22">
        <f>'[2]ACP BANK OPS '!P50</f>
        <v>11509</v>
      </c>
      <c r="M51" s="22">
        <f t="shared" si="10"/>
        <v>158175</v>
      </c>
      <c r="N51" s="22">
        <f t="shared" si="10"/>
        <v>384066</v>
      </c>
      <c r="O51" s="22">
        <f>'[2]ACP BANK OPS '!Q50</f>
        <v>66971</v>
      </c>
      <c r="P51" s="22">
        <f>'[2]ACP BANK OPS '!R50</f>
        <v>136180</v>
      </c>
    </row>
    <row r="52" spans="1:16" ht="15.75" x14ac:dyDescent="0.25">
      <c r="A52" s="38" t="s">
        <v>57</v>
      </c>
      <c r="B52" s="59" t="s">
        <v>27</v>
      </c>
      <c r="C52" s="24">
        <f>SUM(C50:C51)</f>
        <v>686087</v>
      </c>
      <c r="D52" s="24">
        <f>SUM(D50:D51)</f>
        <v>1247269</v>
      </c>
      <c r="E52" s="24">
        <f t="shared" si="9"/>
        <v>56644</v>
      </c>
      <c r="F52" s="24">
        <f>J52-H52</f>
        <v>217338</v>
      </c>
      <c r="G52" s="24">
        <f t="shared" ref="G52:L52" si="11">SUM(G50:G51)</f>
        <v>0</v>
      </c>
      <c r="H52" s="24">
        <f t="shared" si="11"/>
        <v>0</v>
      </c>
      <c r="I52" s="24">
        <f t="shared" si="11"/>
        <v>56644</v>
      </c>
      <c r="J52" s="24">
        <f t="shared" si="11"/>
        <v>217338</v>
      </c>
      <c r="K52" s="24">
        <f t="shared" si="11"/>
        <v>4078</v>
      </c>
      <c r="L52" s="24">
        <f t="shared" si="11"/>
        <v>16334</v>
      </c>
      <c r="M52" s="24">
        <f t="shared" si="10"/>
        <v>746809</v>
      </c>
      <c r="N52" s="24">
        <f t="shared" si="10"/>
        <v>1480941</v>
      </c>
      <c r="O52" s="24">
        <f>SUM(O50:O51)</f>
        <v>415856</v>
      </c>
      <c r="P52" s="24">
        <f>SUM(P50:P51)</f>
        <v>910354.82</v>
      </c>
    </row>
    <row r="53" spans="1:16" ht="15.75" x14ac:dyDescent="0.25">
      <c r="A53" s="151" t="s">
        <v>58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</row>
    <row r="54" spans="1:16" x14ac:dyDescent="0.25">
      <c r="A54" s="35">
        <v>37</v>
      </c>
      <c r="B54" s="58" t="s">
        <v>59</v>
      </c>
      <c r="C54" s="22">
        <f>'[2]ACP BANK AGRI'!O54</f>
        <v>2835052</v>
      </c>
      <c r="D54" s="22">
        <f>'[2]ACP BANK AGRI'!P54</f>
        <v>1208419</v>
      </c>
      <c r="E54" s="22">
        <f t="shared" ref="E54:E56" si="12">I54-G54</f>
        <v>67258</v>
      </c>
      <c r="F54" s="22">
        <f>J54-H54</f>
        <v>14518</v>
      </c>
      <c r="G54" s="22">
        <f>'[2]ACP BANK MSME'!I54</f>
        <v>0</v>
      </c>
      <c r="H54" s="22">
        <f>'[2]ACP BANK MSME'!J54</f>
        <v>0</v>
      </c>
      <c r="I54" s="22">
        <f>'[2]ACP BANK MSME'!K54</f>
        <v>67258</v>
      </c>
      <c r="J54" s="22">
        <f>'[2]ACP BANK MSME'!L54</f>
        <v>14518</v>
      </c>
      <c r="K54" s="22">
        <f>'[2]ACP BANK OPS '!O53</f>
        <v>4498</v>
      </c>
      <c r="L54" s="22">
        <f>'[2]ACP BANK OPS '!P53</f>
        <v>190</v>
      </c>
      <c r="M54" s="22">
        <f t="shared" ref="M54:N56" si="13">C54+I54+K54</f>
        <v>2906808</v>
      </c>
      <c r="N54" s="22">
        <f t="shared" si="13"/>
        <v>1223127</v>
      </c>
      <c r="O54" s="22">
        <f>'[2]ACP BANK OPS '!Q53</f>
        <v>1993380</v>
      </c>
      <c r="P54" s="22">
        <f>'[2]ACP BANK OPS '!R53</f>
        <v>718706.12</v>
      </c>
    </row>
    <row r="55" spans="1:16" x14ac:dyDescent="0.25">
      <c r="A55" s="35">
        <v>38</v>
      </c>
      <c r="B55" s="58" t="s">
        <v>60</v>
      </c>
      <c r="C55" s="22">
        <f>'[2]ACP BANK AGRI'!O55</f>
        <v>776</v>
      </c>
      <c r="D55" s="22">
        <f>'[2]ACP BANK AGRI'!P55</f>
        <v>2419</v>
      </c>
      <c r="E55" s="22">
        <f t="shared" si="12"/>
        <v>0</v>
      </c>
      <c r="F55" s="22">
        <f>J55-H55</f>
        <v>0</v>
      </c>
      <c r="G55" s="22">
        <f>'[2]ACP BANK MSME'!I55</f>
        <v>0</v>
      </c>
      <c r="H55" s="22">
        <f>'[2]ACP BANK MSME'!J55</f>
        <v>0</v>
      </c>
      <c r="I55" s="22">
        <f>'[2]ACP BANK MSME'!K55</f>
        <v>0</v>
      </c>
      <c r="J55" s="22">
        <v>0</v>
      </c>
      <c r="K55" s="22">
        <f>'[2]ACP BANK OPS '!O54</f>
        <v>33</v>
      </c>
      <c r="L55" s="22">
        <f>'[2]ACP BANK OPS '!P54</f>
        <v>198</v>
      </c>
      <c r="M55" s="22">
        <f t="shared" si="13"/>
        <v>809</v>
      </c>
      <c r="N55" s="22">
        <f t="shared" si="13"/>
        <v>2617</v>
      </c>
      <c r="O55" s="22">
        <f>'[2]ACP BANK OPS '!Q54</f>
        <v>0</v>
      </c>
      <c r="P55" s="22">
        <f>'[2]ACP BANK OPS '!R54</f>
        <v>0</v>
      </c>
    </row>
    <row r="56" spans="1:16" ht="15.75" x14ac:dyDescent="0.25">
      <c r="A56" s="38" t="s">
        <v>61</v>
      </c>
      <c r="B56" s="59" t="s">
        <v>27</v>
      </c>
      <c r="C56" s="24">
        <f>SUM(C54:C55)</f>
        <v>2835828</v>
      </c>
      <c r="D56" s="24">
        <f>SUM(D54:D55)</f>
        <v>1210838</v>
      </c>
      <c r="E56" s="24">
        <f t="shared" si="12"/>
        <v>67258</v>
      </c>
      <c r="F56" s="24">
        <f>J56-H56</f>
        <v>14518</v>
      </c>
      <c r="G56" s="24">
        <f t="shared" ref="G56:L56" si="14">SUM(G54:G55)</f>
        <v>0</v>
      </c>
      <c r="H56" s="24">
        <f t="shared" si="14"/>
        <v>0</v>
      </c>
      <c r="I56" s="24">
        <f t="shared" si="14"/>
        <v>67258</v>
      </c>
      <c r="J56" s="24">
        <f t="shared" si="14"/>
        <v>14518</v>
      </c>
      <c r="K56" s="24">
        <f t="shared" si="14"/>
        <v>4531</v>
      </c>
      <c r="L56" s="24">
        <f t="shared" si="14"/>
        <v>388</v>
      </c>
      <c r="M56" s="24">
        <f t="shared" si="13"/>
        <v>2907617</v>
      </c>
      <c r="N56" s="24">
        <f t="shared" si="13"/>
        <v>1225744</v>
      </c>
      <c r="O56" s="24">
        <f>SUM(O54:O55)</f>
        <v>1993380</v>
      </c>
      <c r="P56" s="24">
        <f>SUM(P54:P55)</f>
        <v>718706.12</v>
      </c>
    </row>
    <row r="57" spans="1:16" ht="15.75" x14ac:dyDescent="0.25">
      <c r="A57" s="151" t="s">
        <v>84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</row>
    <row r="58" spans="1:16" x14ac:dyDescent="0.25">
      <c r="A58" s="35">
        <v>39</v>
      </c>
      <c r="B58" s="58" t="s">
        <v>63</v>
      </c>
      <c r="C58" s="22">
        <f>'[2]ACP BANK AGRI'!O58</f>
        <v>22915</v>
      </c>
      <c r="D58" s="22">
        <f>'[2]ACP BANK AGRI'!P58</f>
        <v>50567</v>
      </c>
      <c r="E58" s="22">
        <f t="shared" ref="E58:F66" si="15">I58-G58</f>
        <v>9150</v>
      </c>
      <c r="F58" s="22">
        <f>J58-H58</f>
        <v>107982</v>
      </c>
      <c r="G58" s="22">
        <f>'[2]ACP BANK MSME'!I58</f>
        <v>5</v>
      </c>
      <c r="H58" s="22">
        <f>'[2]ACP BANK MSME'!J58</f>
        <v>3040</v>
      </c>
      <c r="I58" s="22">
        <f>'[2]ACP BANK MSME'!K58</f>
        <v>9155</v>
      </c>
      <c r="J58" s="22">
        <f>'[2]ACP BANK MSME'!L58</f>
        <v>111022</v>
      </c>
      <c r="K58" s="22">
        <f>'[2]ACP BANK OPS '!O57</f>
        <v>2277</v>
      </c>
      <c r="L58" s="22">
        <f>'[2]ACP BANK OPS '!P57</f>
        <v>16145</v>
      </c>
      <c r="M58" s="22">
        <f t="shared" ref="M58:N66" si="16">C58+I58+K58</f>
        <v>34347</v>
      </c>
      <c r="N58" s="22">
        <f t="shared" si="16"/>
        <v>177734</v>
      </c>
      <c r="O58" s="22">
        <f>'[2]ACP BANK OPS '!Q57</f>
        <v>24683</v>
      </c>
      <c r="P58" s="22">
        <f>'[2]ACP BANK OPS '!R57</f>
        <v>50544</v>
      </c>
    </row>
    <row r="59" spans="1:16" x14ac:dyDescent="0.25">
      <c r="A59" s="35">
        <v>40</v>
      </c>
      <c r="B59" s="58" t="s">
        <v>64</v>
      </c>
      <c r="C59" s="22">
        <f>'[2]ACP BANK AGRI'!O59</f>
        <v>1888</v>
      </c>
      <c r="D59" s="22">
        <f>'[2]ACP BANK AGRI'!P59</f>
        <v>1119</v>
      </c>
      <c r="E59" s="22">
        <f t="shared" si="15"/>
        <v>1050</v>
      </c>
      <c r="F59" s="22">
        <f>J59-H59</f>
        <v>8698</v>
      </c>
      <c r="G59" s="22">
        <f>'[2]ACP BANK MSME'!I59</f>
        <v>15</v>
      </c>
      <c r="H59" s="22">
        <f>'[2]ACP BANK MSME'!J59</f>
        <v>308</v>
      </c>
      <c r="I59" s="22">
        <f>'[2]ACP BANK MSME'!K59</f>
        <v>1065</v>
      </c>
      <c r="J59" s="22">
        <f>'[2]ACP BANK MSME'!L59</f>
        <v>9006</v>
      </c>
      <c r="K59" s="22">
        <f>'[2]ACP BANK OPS '!O58</f>
        <v>1936</v>
      </c>
      <c r="L59" s="22">
        <f>'[2]ACP BANK OPS '!P58</f>
        <v>1211</v>
      </c>
      <c r="M59" s="22">
        <f t="shared" si="16"/>
        <v>4889</v>
      </c>
      <c r="N59" s="22">
        <f t="shared" si="16"/>
        <v>11336</v>
      </c>
      <c r="O59" s="22">
        <f>'[2]ACP BANK OPS '!Q58</f>
        <v>3755</v>
      </c>
      <c r="P59" s="22">
        <f>'[2]ACP BANK OPS '!R58</f>
        <v>2069</v>
      </c>
    </row>
    <row r="60" spans="1:16" x14ac:dyDescent="0.25">
      <c r="A60" s="35">
        <v>41</v>
      </c>
      <c r="B60" s="58" t="s">
        <v>65</v>
      </c>
      <c r="C60" s="22">
        <f>'[2]ACP BANK AGRI'!O60</f>
        <v>5009</v>
      </c>
      <c r="D60" s="22">
        <f>'[2]ACP BANK AGRI'!P60</f>
        <v>4006</v>
      </c>
      <c r="E60" s="22">
        <f t="shared" si="15"/>
        <v>1279</v>
      </c>
      <c r="F60" s="22">
        <f>J60-H60</f>
        <v>7243</v>
      </c>
      <c r="G60" s="22">
        <f>'[2]ACP BANK MSME'!I60</f>
        <v>0</v>
      </c>
      <c r="H60" s="22">
        <f>'[2]ACP BANK MSME'!J60</f>
        <v>0</v>
      </c>
      <c r="I60" s="22">
        <f>'[2]ACP BANK MSME'!K60</f>
        <v>1279</v>
      </c>
      <c r="J60" s="22">
        <f>'[2]ACP BANK MSME'!L60</f>
        <v>7243</v>
      </c>
      <c r="K60" s="22">
        <f>'[2]ACP BANK OPS '!O59</f>
        <v>4919</v>
      </c>
      <c r="L60" s="22">
        <f>'[2]ACP BANK OPS '!P59</f>
        <v>9883</v>
      </c>
      <c r="M60" s="22">
        <f t="shared" si="16"/>
        <v>11207</v>
      </c>
      <c r="N60" s="22">
        <f t="shared" si="16"/>
        <v>21132</v>
      </c>
      <c r="O60" s="22">
        <f>'[2]ACP BANK OPS '!Q59</f>
        <v>10042</v>
      </c>
      <c r="P60" s="22">
        <f>'[2]ACP BANK OPS '!R59</f>
        <v>7330</v>
      </c>
    </row>
    <row r="61" spans="1:16" x14ac:dyDescent="0.25">
      <c r="A61" s="35">
        <v>42</v>
      </c>
      <c r="B61" s="58" t="s">
        <v>66</v>
      </c>
      <c r="C61" s="22">
        <f>'[2]ACP BANK AGRI'!O61</f>
        <v>10310</v>
      </c>
      <c r="D61" s="22">
        <f>'[2]ACP BANK AGRI'!P61</f>
        <v>8226</v>
      </c>
      <c r="E61" s="22">
        <f t="shared" si="15"/>
        <v>2185</v>
      </c>
      <c r="F61" s="22">
        <f>J61-H61</f>
        <v>3939</v>
      </c>
      <c r="G61" s="22">
        <f>'[2]ACP BANK MSME'!I61</f>
        <v>0</v>
      </c>
      <c r="H61" s="22">
        <f>'[2]ACP BANK MSME'!J61</f>
        <v>0</v>
      </c>
      <c r="I61" s="22">
        <f>'[2]ACP BANK MSME'!K61</f>
        <v>2185</v>
      </c>
      <c r="J61" s="22">
        <f>'[2]ACP BANK MSME'!L61</f>
        <v>3939</v>
      </c>
      <c r="K61" s="22">
        <f>'[2]ACP BANK OPS '!O60</f>
        <v>11721</v>
      </c>
      <c r="L61" s="22">
        <f>'[2]ACP BANK OPS '!P60</f>
        <v>11824</v>
      </c>
      <c r="M61" s="22">
        <f t="shared" si="16"/>
        <v>24216</v>
      </c>
      <c r="N61" s="22">
        <f t="shared" si="16"/>
        <v>23989</v>
      </c>
      <c r="O61" s="22">
        <f>'[2]ACP BANK OPS '!Q60</f>
        <v>11813</v>
      </c>
      <c r="P61" s="22">
        <f>'[2]ACP BANK OPS '!R60</f>
        <v>8482</v>
      </c>
    </row>
    <row r="62" spans="1:16" x14ac:dyDescent="0.25">
      <c r="A62" s="35">
        <v>43</v>
      </c>
      <c r="B62" s="58" t="s">
        <v>67</v>
      </c>
      <c r="C62" s="22">
        <f>'[2]ACP BANK AGRI'!O62</f>
        <v>2373</v>
      </c>
      <c r="D62" s="22">
        <f>'[2]ACP BANK AGRI'!P62</f>
        <v>1218</v>
      </c>
      <c r="E62" s="22">
        <f t="shared" si="15"/>
        <v>91</v>
      </c>
      <c r="F62" s="22">
        <f t="shared" si="15"/>
        <v>2239</v>
      </c>
      <c r="G62" s="22">
        <f>'[2]ACP BANK MSME'!I62</f>
        <v>0</v>
      </c>
      <c r="H62" s="22">
        <f>'[2]ACP BANK MSME'!J62</f>
        <v>0</v>
      </c>
      <c r="I62" s="22">
        <f>'[2]ACP BANK MSME'!K62</f>
        <v>91</v>
      </c>
      <c r="J62" s="22">
        <f>'[2]ACP BANK MSME'!L62</f>
        <v>2239</v>
      </c>
      <c r="K62" s="22">
        <f>'[2]ACP BANK OPS '!O61</f>
        <v>359</v>
      </c>
      <c r="L62" s="22">
        <f>'[2]ACP BANK OPS '!P61</f>
        <v>323</v>
      </c>
      <c r="M62" s="22">
        <f t="shared" si="16"/>
        <v>2823</v>
      </c>
      <c r="N62" s="22">
        <f t="shared" si="16"/>
        <v>3780</v>
      </c>
      <c r="O62" s="22">
        <f>'[2]ACP BANK OPS '!Q61</f>
        <v>2725</v>
      </c>
      <c r="P62" s="22">
        <f>'[2]ACP BANK OPS '!R61</f>
        <v>1392</v>
      </c>
    </row>
    <row r="63" spans="1:16" x14ac:dyDescent="0.25">
      <c r="A63" s="35">
        <v>44</v>
      </c>
      <c r="B63" s="58" t="s">
        <v>68</v>
      </c>
      <c r="C63" s="22">
        <f>'[2]ACP BANK AGRI'!O63</f>
        <v>19</v>
      </c>
      <c r="D63" s="22">
        <f>'[2]ACP BANK AGRI'!P63</f>
        <v>143</v>
      </c>
      <c r="E63" s="22">
        <f t="shared" si="15"/>
        <v>6</v>
      </c>
      <c r="F63" s="22">
        <f t="shared" si="15"/>
        <v>149</v>
      </c>
      <c r="G63" s="22">
        <f>'[2]ACP BANK MSME'!I63</f>
        <v>0</v>
      </c>
      <c r="H63" s="22">
        <f>'[2]ACP BANK MSME'!J63</f>
        <v>0</v>
      </c>
      <c r="I63" s="22">
        <f>'[2]ACP BANK MSME'!K63</f>
        <v>6</v>
      </c>
      <c r="J63" s="22">
        <f>'[2]ACP BANK MSME'!L63</f>
        <v>149</v>
      </c>
      <c r="K63" s="22">
        <f>'[2]ACP BANK OPS '!O62</f>
        <v>26</v>
      </c>
      <c r="L63" s="22">
        <f>'[2]ACP BANK OPS '!P62</f>
        <v>279</v>
      </c>
      <c r="M63" s="22">
        <f t="shared" si="16"/>
        <v>51</v>
      </c>
      <c r="N63" s="22">
        <f t="shared" si="16"/>
        <v>571</v>
      </c>
      <c r="O63" s="22">
        <f>'[2]ACP BANK OPS '!Q62</f>
        <v>0</v>
      </c>
      <c r="P63" s="22">
        <f>'[2]ACP BANK OPS '!R62</f>
        <v>0</v>
      </c>
    </row>
    <row r="64" spans="1:16" x14ac:dyDescent="0.25">
      <c r="A64" s="35">
        <v>45</v>
      </c>
      <c r="B64" s="58" t="s">
        <v>69</v>
      </c>
      <c r="C64" s="22">
        <f>'[2]ACP BANK AGRI'!O64</f>
        <v>1770</v>
      </c>
      <c r="D64" s="22">
        <f>'[2]ACP BANK AGRI'!P64</f>
        <v>1018</v>
      </c>
      <c r="E64" s="22">
        <f t="shared" si="15"/>
        <v>92</v>
      </c>
      <c r="F64" s="22">
        <f t="shared" si="15"/>
        <v>1942</v>
      </c>
      <c r="G64" s="22">
        <f>'[2]ACP BANK MSME'!I64</f>
        <v>3</v>
      </c>
      <c r="H64" s="22">
        <f>'[2]ACP BANK MSME'!J64</f>
        <v>93</v>
      </c>
      <c r="I64" s="22">
        <f>'[2]ACP BANK MSME'!K64</f>
        <v>95</v>
      </c>
      <c r="J64" s="22">
        <f>'[2]ACP BANK MSME'!L64</f>
        <v>2035</v>
      </c>
      <c r="K64" s="22">
        <f>'[2]ACP BANK OPS '!O63</f>
        <v>180</v>
      </c>
      <c r="L64" s="22">
        <f>'[2]ACP BANK OPS '!P63</f>
        <v>74</v>
      </c>
      <c r="M64" s="22">
        <f t="shared" si="16"/>
        <v>2045</v>
      </c>
      <c r="N64" s="22">
        <f t="shared" si="16"/>
        <v>3127</v>
      </c>
      <c r="O64" s="22">
        <f>'[2]ACP BANK OPS '!Q63</f>
        <v>1512</v>
      </c>
      <c r="P64" s="22">
        <f>'[2]ACP BANK OPS '!R63</f>
        <v>843</v>
      </c>
    </row>
    <row r="65" spans="1:16" x14ac:dyDescent="0.25">
      <c r="A65" s="35">
        <v>46</v>
      </c>
      <c r="B65" s="58" t="s">
        <v>71</v>
      </c>
      <c r="C65" s="22">
        <f>'[2]ACP BANK AGRI'!O65</f>
        <v>300</v>
      </c>
      <c r="D65" s="22">
        <f>'[2]ACP BANK AGRI'!P65</f>
        <v>230</v>
      </c>
      <c r="E65" s="22">
        <f t="shared" si="15"/>
        <v>159</v>
      </c>
      <c r="F65" s="22">
        <f t="shared" si="15"/>
        <v>98</v>
      </c>
      <c r="G65" s="22">
        <f>'[2]ACP BANK MSME'!I65</f>
        <v>0</v>
      </c>
      <c r="H65" s="22">
        <f>'[2]ACP BANK MSME'!J65</f>
        <v>0</v>
      </c>
      <c r="I65" s="22">
        <f>'[2]ACP BANK MSME'!K65</f>
        <v>159</v>
      </c>
      <c r="J65" s="22">
        <f>'[2]ACP BANK MSME'!L65</f>
        <v>98</v>
      </c>
      <c r="K65" s="22">
        <f>'[2]ACP BANK OPS '!O64</f>
        <v>1077</v>
      </c>
      <c r="L65" s="22">
        <f>'[2]ACP BANK OPS '!P64</f>
        <v>576</v>
      </c>
      <c r="M65" s="22">
        <f t="shared" si="16"/>
        <v>1536</v>
      </c>
      <c r="N65" s="22">
        <f t="shared" si="16"/>
        <v>904</v>
      </c>
      <c r="O65" s="22">
        <f>'[2]ACP BANK OPS '!Q64</f>
        <v>1520</v>
      </c>
      <c r="P65" s="22">
        <f>'[2]ACP BANK OPS '!R64</f>
        <v>802</v>
      </c>
    </row>
    <row r="66" spans="1:16" x14ac:dyDescent="0.25">
      <c r="A66" s="35">
        <v>47</v>
      </c>
      <c r="B66" s="58" t="s">
        <v>72</v>
      </c>
      <c r="C66" s="22">
        <f>'[2]ACP BANK AGRI'!O66</f>
        <v>8054</v>
      </c>
      <c r="D66" s="22">
        <f>'[2]ACP BANK AGRI'!P66</f>
        <v>4943</v>
      </c>
      <c r="E66" s="22">
        <f t="shared" si="15"/>
        <v>217</v>
      </c>
      <c r="F66" s="22">
        <f t="shared" si="15"/>
        <v>712</v>
      </c>
      <c r="G66" s="22">
        <f>'[2]ACP BANK MSME'!I66</f>
        <v>0</v>
      </c>
      <c r="H66" s="22">
        <f>'[2]ACP BANK MSME'!J66</f>
        <v>0</v>
      </c>
      <c r="I66" s="22">
        <f>'[2]ACP BANK MSME'!K66</f>
        <v>217</v>
      </c>
      <c r="J66" s="22">
        <f>'[2]ACP BANK MSME'!L66</f>
        <v>712</v>
      </c>
      <c r="K66" s="22">
        <f>'[2]ACP BANK OPS '!O65</f>
        <v>456</v>
      </c>
      <c r="L66" s="22">
        <f>'[2]ACP BANK OPS '!P65</f>
        <v>276</v>
      </c>
      <c r="M66" s="22">
        <f t="shared" si="16"/>
        <v>8727</v>
      </c>
      <c r="N66" s="22">
        <f t="shared" si="16"/>
        <v>5931</v>
      </c>
      <c r="O66" s="22">
        <f>'[2]ACP BANK OPS '!Q65</f>
        <v>8702</v>
      </c>
      <c r="P66" s="22">
        <f>'[2]ACP BANK OPS '!R65</f>
        <v>5350</v>
      </c>
    </row>
    <row r="67" spans="1:16" ht="15.75" x14ac:dyDescent="0.25">
      <c r="A67" s="38" t="s">
        <v>73</v>
      </c>
      <c r="B67" s="59" t="s">
        <v>27</v>
      </c>
      <c r="C67" s="24">
        <f>SUM(C58:C66)</f>
        <v>52638</v>
      </c>
      <c r="D67" s="24">
        <f t="shared" ref="D67:P67" si="17">SUM(D58:D66)</f>
        <v>71470</v>
      </c>
      <c r="E67" s="24">
        <f t="shared" si="17"/>
        <v>14229</v>
      </c>
      <c r="F67" s="24">
        <f t="shared" si="17"/>
        <v>133002</v>
      </c>
      <c r="G67" s="24">
        <f t="shared" si="17"/>
        <v>23</v>
      </c>
      <c r="H67" s="24">
        <f t="shared" si="17"/>
        <v>3441</v>
      </c>
      <c r="I67" s="24">
        <f t="shared" si="17"/>
        <v>14252</v>
      </c>
      <c r="J67" s="24">
        <f t="shared" si="17"/>
        <v>136443</v>
      </c>
      <c r="K67" s="24">
        <f t="shared" si="17"/>
        <v>22951</v>
      </c>
      <c r="L67" s="24">
        <f t="shared" si="17"/>
        <v>40591</v>
      </c>
      <c r="M67" s="24">
        <f t="shared" si="17"/>
        <v>89841</v>
      </c>
      <c r="N67" s="24">
        <f t="shared" si="17"/>
        <v>248504</v>
      </c>
      <c r="O67" s="24">
        <f t="shared" si="17"/>
        <v>64752</v>
      </c>
      <c r="P67" s="24">
        <f t="shared" si="17"/>
        <v>76812</v>
      </c>
    </row>
    <row r="68" spans="1:16" ht="15.75" x14ac:dyDescent="0.25">
      <c r="A68" s="151" t="s">
        <v>74</v>
      </c>
      <c r="B68" s="151"/>
      <c r="C68" s="24">
        <f>C48+C52+C56+C67</f>
        <v>4784354</v>
      </c>
      <c r="D68" s="24">
        <f t="shared" ref="D68:P68" si="18">D48+D52+D56+D67</f>
        <v>6490023</v>
      </c>
      <c r="E68" s="24">
        <f t="shared" si="18"/>
        <v>354104</v>
      </c>
      <c r="F68" s="24">
        <f t="shared" si="18"/>
        <v>7729435</v>
      </c>
      <c r="G68" s="24">
        <f t="shared" si="18"/>
        <v>4776</v>
      </c>
      <c r="H68" s="24">
        <f t="shared" si="18"/>
        <v>1697366</v>
      </c>
      <c r="I68" s="24">
        <f t="shared" si="18"/>
        <v>358880</v>
      </c>
      <c r="J68" s="24">
        <f t="shared" si="18"/>
        <v>9426801</v>
      </c>
      <c r="K68" s="24">
        <f t="shared" si="18"/>
        <v>104716</v>
      </c>
      <c r="L68" s="24">
        <f t="shared" si="18"/>
        <v>282214</v>
      </c>
      <c r="M68" s="24">
        <f t="shared" si="18"/>
        <v>5247950</v>
      </c>
      <c r="N68" s="24">
        <f t="shared" si="18"/>
        <v>16199038</v>
      </c>
      <c r="O68" s="24">
        <f t="shared" si="18"/>
        <v>3365096</v>
      </c>
      <c r="P68" s="24">
        <f t="shared" si="18"/>
        <v>4299029.9399999995</v>
      </c>
    </row>
  </sheetData>
  <mergeCells count="22">
    <mergeCell ref="A1:P1"/>
    <mergeCell ref="A2:P2"/>
    <mergeCell ref="A3:P3"/>
    <mergeCell ref="A4:P4"/>
    <mergeCell ref="L5:M5"/>
    <mergeCell ref="O5:P5"/>
    <mergeCell ref="A49:P49"/>
    <mergeCell ref="A53:P53"/>
    <mergeCell ref="A57:P57"/>
    <mergeCell ref="A68:B68"/>
    <mergeCell ref="O6:P8"/>
    <mergeCell ref="E7:F8"/>
    <mergeCell ref="G7:H8"/>
    <mergeCell ref="I7:J8"/>
    <mergeCell ref="A10:P10"/>
    <mergeCell ref="A24:P24"/>
    <mergeCell ref="A6:A9"/>
    <mergeCell ref="B6:B9"/>
    <mergeCell ref="C6:D8"/>
    <mergeCell ref="E6:J6"/>
    <mergeCell ref="K6:L8"/>
    <mergeCell ref="M6:N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E4CA-4776-445A-B56E-ED55327C442D}">
  <dimension ref="A1:P68"/>
  <sheetViews>
    <sheetView topLeftCell="A44" workbookViewId="0">
      <selection activeCell="R69" sqref="R69"/>
    </sheetView>
  </sheetViews>
  <sheetFormatPr defaultRowHeight="15" x14ac:dyDescent="0.25"/>
  <cols>
    <col min="2" max="2" width="43.140625" bestFit="1" customWidth="1"/>
    <col min="3" max="4" width="10.28515625" bestFit="1" customWidth="1"/>
    <col min="5" max="5" width="9" bestFit="1" customWidth="1"/>
    <col min="6" max="6" width="12.85546875" bestFit="1" customWidth="1"/>
    <col min="7" max="8" width="9" bestFit="1" customWidth="1"/>
    <col min="9" max="10" width="10.28515625" bestFit="1" customWidth="1"/>
    <col min="11" max="11" width="6.42578125" bestFit="1" customWidth="1"/>
    <col min="12" max="12" width="20.42578125" bestFit="1" customWidth="1"/>
    <col min="13" max="13" width="7.7109375" bestFit="1" customWidth="1"/>
    <col min="14" max="14" width="10.28515625" bestFit="1" customWidth="1"/>
    <col min="15" max="15" width="15.85546875" bestFit="1" customWidth="1"/>
    <col min="16" max="16" width="10.28515625" bestFit="1" customWidth="1"/>
  </cols>
  <sheetData>
    <row r="1" spans="1:16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x14ac:dyDescent="0.25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6" ht="15.75" x14ac:dyDescent="0.25">
      <c r="A3" s="153" t="s">
        <v>185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spans="1:16" x14ac:dyDescent="0.2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ht="15.75" x14ac:dyDescent="0.25">
      <c r="A5" s="18"/>
      <c r="B5" s="44"/>
      <c r="C5" s="44"/>
      <c r="D5" s="44"/>
      <c r="E5" s="44"/>
      <c r="F5" s="44"/>
      <c r="G5" s="44"/>
      <c r="H5" s="44"/>
      <c r="I5" s="44"/>
      <c r="J5" s="44"/>
      <c r="K5" s="44"/>
      <c r="L5" s="60" t="s">
        <v>194</v>
      </c>
      <c r="M5" s="61"/>
      <c r="N5" s="44"/>
      <c r="O5" s="62" t="s">
        <v>187</v>
      </c>
      <c r="P5" s="44"/>
    </row>
    <row r="6" spans="1:16" ht="15.75" x14ac:dyDescent="0.25">
      <c r="A6" s="132" t="s">
        <v>5</v>
      </c>
      <c r="B6" s="155" t="s">
        <v>6</v>
      </c>
      <c r="C6" s="132" t="s">
        <v>133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ht="15.75" x14ac:dyDescent="0.25">
      <c r="A7" s="132"/>
      <c r="B7" s="155"/>
      <c r="C7" s="156" t="s">
        <v>156</v>
      </c>
      <c r="D7" s="157"/>
      <c r="E7" s="157"/>
      <c r="F7" s="157"/>
      <c r="G7" s="157"/>
      <c r="H7" s="158"/>
      <c r="I7" s="132" t="s">
        <v>157</v>
      </c>
      <c r="J7" s="132"/>
      <c r="K7" s="132" t="s">
        <v>158</v>
      </c>
      <c r="L7" s="132"/>
      <c r="M7" s="132" t="s">
        <v>159</v>
      </c>
      <c r="N7" s="132"/>
      <c r="O7" s="132" t="s">
        <v>160</v>
      </c>
      <c r="P7" s="132"/>
    </row>
    <row r="8" spans="1:16" ht="15.75" x14ac:dyDescent="0.25">
      <c r="A8" s="132"/>
      <c r="B8" s="155"/>
      <c r="C8" s="132" t="s">
        <v>195</v>
      </c>
      <c r="D8" s="132"/>
      <c r="E8" s="132" t="s">
        <v>162</v>
      </c>
      <c r="F8" s="132"/>
      <c r="G8" s="140" t="s">
        <v>163</v>
      </c>
      <c r="H8" s="140"/>
      <c r="I8" s="132"/>
      <c r="J8" s="132"/>
      <c r="K8" s="132"/>
      <c r="L8" s="132"/>
      <c r="M8" s="132"/>
      <c r="N8" s="132"/>
      <c r="O8" s="132"/>
      <c r="P8" s="132"/>
    </row>
    <row r="9" spans="1:16" ht="15.75" x14ac:dyDescent="0.25">
      <c r="A9" s="132"/>
      <c r="B9" s="155"/>
      <c r="C9" s="63" t="s">
        <v>140</v>
      </c>
      <c r="D9" s="63" t="s">
        <v>141</v>
      </c>
      <c r="E9" s="63" t="s">
        <v>140</v>
      </c>
      <c r="F9" s="63" t="s">
        <v>141</v>
      </c>
      <c r="G9" s="63" t="s">
        <v>140</v>
      </c>
      <c r="H9" s="63" t="s">
        <v>141</v>
      </c>
      <c r="I9" s="63" t="s">
        <v>140</v>
      </c>
      <c r="J9" s="63" t="s">
        <v>141</v>
      </c>
      <c r="K9" s="63" t="s">
        <v>140</v>
      </c>
      <c r="L9" s="63" t="s">
        <v>141</v>
      </c>
      <c r="M9" s="63" t="s">
        <v>140</v>
      </c>
      <c r="N9" s="63" t="s">
        <v>141</v>
      </c>
      <c r="O9" s="63" t="s">
        <v>140</v>
      </c>
      <c r="P9" s="63" t="s">
        <v>141</v>
      </c>
    </row>
    <row r="10" spans="1:16" ht="15.75" x14ac:dyDescent="0.25">
      <c r="A10" s="151" t="s">
        <v>193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</row>
    <row r="11" spans="1:16" ht="15.75" x14ac:dyDescent="0.25">
      <c r="A11" s="35">
        <v>1</v>
      </c>
      <c r="B11" s="58" t="s">
        <v>14</v>
      </c>
      <c r="C11" s="22">
        <v>187655</v>
      </c>
      <c r="D11" s="22">
        <v>445697</v>
      </c>
      <c r="E11" s="9">
        <v>67900</v>
      </c>
      <c r="F11" s="9">
        <v>109303.18</v>
      </c>
      <c r="G11" s="64">
        <v>43928</v>
      </c>
      <c r="H11" s="64">
        <v>57875</v>
      </c>
      <c r="I11" s="22">
        <f>C11+E11+G11</f>
        <v>299483</v>
      </c>
      <c r="J11" s="22">
        <f>D11+F11+H11</f>
        <v>612875.17999999993</v>
      </c>
      <c r="K11" s="22">
        <v>639</v>
      </c>
      <c r="L11" s="22">
        <v>2661</v>
      </c>
      <c r="M11" s="9">
        <v>2717</v>
      </c>
      <c r="N11" s="22">
        <v>74851</v>
      </c>
      <c r="O11" s="22">
        <f>I11+K11+M11</f>
        <v>302839</v>
      </c>
      <c r="P11" s="22">
        <f>J11+L11+N11</f>
        <v>690387.17999999993</v>
      </c>
    </row>
    <row r="12" spans="1:16" ht="15.75" x14ac:dyDescent="0.25">
      <c r="A12" s="35">
        <v>2</v>
      </c>
      <c r="B12" s="58" t="s">
        <v>15</v>
      </c>
      <c r="C12" s="22">
        <v>15782</v>
      </c>
      <c r="D12" s="22">
        <v>38944</v>
      </c>
      <c r="E12" s="22">
        <v>18549</v>
      </c>
      <c r="F12" s="22">
        <v>37203</v>
      </c>
      <c r="G12" s="64">
        <v>1258</v>
      </c>
      <c r="H12" s="64">
        <v>6319</v>
      </c>
      <c r="I12" s="22">
        <f t="shared" ref="I12:J22" si="0">C12+E12+G12</f>
        <v>35589</v>
      </c>
      <c r="J12" s="22">
        <f t="shared" si="0"/>
        <v>82466</v>
      </c>
      <c r="K12" s="22">
        <v>2</v>
      </c>
      <c r="L12" s="22">
        <v>5</v>
      </c>
      <c r="M12" s="9">
        <v>1759</v>
      </c>
      <c r="N12" s="22">
        <v>9757</v>
      </c>
      <c r="O12" s="22">
        <f t="shared" ref="O12:P22" si="1">I12+K12+M12</f>
        <v>37350</v>
      </c>
      <c r="P12" s="22">
        <f t="shared" si="1"/>
        <v>92228</v>
      </c>
    </row>
    <row r="13" spans="1:16" ht="15.75" x14ac:dyDescent="0.25">
      <c r="A13" s="35">
        <v>3</v>
      </c>
      <c r="B13" s="58" t="s">
        <v>16</v>
      </c>
      <c r="C13" s="22">
        <v>770</v>
      </c>
      <c r="D13" s="22">
        <v>1864</v>
      </c>
      <c r="E13" s="22">
        <v>389</v>
      </c>
      <c r="F13" s="22">
        <v>1442</v>
      </c>
      <c r="G13" s="64">
        <v>0</v>
      </c>
      <c r="H13" s="64">
        <v>0</v>
      </c>
      <c r="I13" s="22">
        <f t="shared" si="0"/>
        <v>1159</v>
      </c>
      <c r="J13" s="22">
        <f t="shared" si="0"/>
        <v>3306</v>
      </c>
      <c r="K13" s="22">
        <v>9</v>
      </c>
      <c r="L13" s="22">
        <v>42</v>
      </c>
      <c r="M13" s="9">
        <v>185</v>
      </c>
      <c r="N13" s="22">
        <v>1530</v>
      </c>
      <c r="O13" s="22">
        <f t="shared" si="1"/>
        <v>1353</v>
      </c>
      <c r="P13" s="22">
        <f t="shared" si="1"/>
        <v>4878</v>
      </c>
    </row>
    <row r="14" spans="1:16" ht="15.75" x14ac:dyDescent="0.25">
      <c r="A14" s="35">
        <v>4</v>
      </c>
      <c r="B14" s="58" t="s">
        <v>17</v>
      </c>
      <c r="C14" s="22">
        <v>21300</v>
      </c>
      <c r="D14" s="22">
        <v>70033</v>
      </c>
      <c r="E14" s="22">
        <v>442</v>
      </c>
      <c r="F14" s="22">
        <v>1801</v>
      </c>
      <c r="G14" s="64">
        <v>607</v>
      </c>
      <c r="H14" s="64">
        <v>980</v>
      </c>
      <c r="I14" s="22">
        <f t="shared" si="0"/>
        <v>22349</v>
      </c>
      <c r="J14" s="22">
        <f t="shared" si="0"/>
        <v>72814</v>
      </c>
      <c r="K14" s="22">
        <v>18</v>
      </c>
      <c r="L14" s="22">
        <v>251</v>
      </c>
      <c r="M14" s="9">
        <v>398</v>
      </c>
      <c r="N14" s="22">
        <v>3712</v>
      </c>
      <c r="O14" s="22">
        <f t="shared" si="1"/>
        <v>22765</v>
      </c>
      <c r="P14" s="22">
        <f t="shared" si="1"/>
        <v>76777</v>
      </c>
    </row>
    <row r="15" spans="1:16" ht="15.75" x14ac:dyDescent="0.25">
      <c r="A15" s="35">
        <v>5</v>
      </c>
      <c r="B15" s="58" t="s">
        <v>18</v>
      </c>
      <c r="C15" s="22">
        <v>27509</v>
      </c>
      <c r="D15" s="22">
        <v>56461</v>
      </c>
      <c r="E15" s="22">
        <v>30628</v>
      </c>
      <c r="F15" s="22">
        <v>63962</v>
      </c>
      <c r="G15" s="64">
        <v>367</v>
      </c>
      <c r="H15" s="64">
        <v>643</v>
      </c>
      <c r="I15" s="22">
        <f t="shared" si="0"/>
        <v>58504</v>
      </c>
      <c r="J15" s="22">
        <f t="shared" si="0"/>
        <v>121066</v>
      </c>
      <c r="K15" s="22">
        <v>9</v>
      </c>
      <c r="L15" s="22">
        <v>590</v>
      </c>
      <c r="M15" s="9">
        <v>89</v>
      </c>
      <c r="N15" s="22">
        <v>4276</v>
      </c>
      <c r="O15" s="22">
        <f t="shared" si="1"/>
        <v>58602</v>
      </c>
      <c r="P15" s="22">
        <f t="shared" si="1"/>
        <v>125932</v>
      </c>
    </row>
    <row r="16" spans="1:16" ht="15.75" x14ac:dyDescent="0.25">
      <c r="A16" s="35">
        <v>6</v>
      </c>
      <c r="B16" s="58" t="s">
        <v>19</v>
      </c>
      <c r="C16" s="22">
        <v>2204</v>
      </c>
      <c r="D16" s="22">
        <v>6715</v>
      </c>
      <c r="E16" s="22">
        <v>53</v>
      </c>
      <c r="F16" s="22">
        <v>2739</v>
      </c>
      <c r="G16" s="64">
        <v>0</v>
      </c>
      <c r="H16" s="64">
        <v>0</v>
      </c>
      <c r="I16" s="22">
        <f t="shared" si="0"/>
        <v>2257</v>
      </c>
      <c r="J16" s="22">
        <f t="shared" si="0"/>
        <v>9454</v>
      </c>
      <c r="K16" s="22">
        <v>22</v>
      </c>
      <c r="L16" s="22">
        <v>70</v>
      </c>
      <c r="M16" s="9">
        <v>4</v>
      </c>
      <c r="N16" s="22">
        <v>660</v>
      </c>
      <c r="O16" s="22">
        <f t="shared" si="1"/>
        <v>2283</v>
      </c>
      <c r="P16" s="22">
        <f t="shared" si="1"/>
        <v>10184</v>
      </c>
    </row>
    <row r="17" spans="1:16" ht="15.75" x14ac:dyDescent="0.25">
      <c r="A17" s="35">
        <v>7</v>
      </c>
      <c r="B17" s="58" t="s">
        <v>20</v>
      </c>
      <c r="C17" s="22">
        <v>2139</v>
      </c>
      <c r="D17" s="22">
        <v>4123</v>
      </c>
      <c r="E17" s="22">
        <v>1156</v>
      </c>
      <c r="F17" s="22">
        <v>4262</v>
      </c>
      <c r="G17" s="64">
        <v>76</v>
      </c>
      <c r="H17" s="64">
        <v>113</v>
      </c>
      <c r="I17" s="22">
        <f t="shared" si="0"/>
        <v>3371</v>
      </c>
      <c r="J17" s="22">
        <f t="shared" si="0"/>
        <v>8498</v>
      </c>
      <c r="K17" s="22">
        <v>12</v>
      </c>
      <c r="L17" s="22">
        <v>70</v>
      </c>
      <c r="M17" s="9">
        <v>42</v>
      </c>
      <c r="N17" s="22">
        <v>730</v>
      </c>
      <c r="O17" s="22">
        <f t="shared" si="1"/>
        <v>3425</v>
      </c>
      <c r="P17" s="22">
        <f t="shared" si="1"/>
        <v>9298</v>
      </c>
    </row>
    <row r="18" spans="1:16" ht="15.75" x14ac:dyDescent="0.25">
      <c r="A18" s="35">
        <v>8</v>
      </c>
      <c r="B18" s="58" t="s">
        <v>21</v>
      </c>
      <c r="C18" s="22">
        <v>150924</v>
      </c>
      <c r="D18" s="22">
        <v>456359</v>
      </c>
      <c r="E18" s="22">
        <v>8498</v>
      </c>
      <c r="F18" s="22">
        <v>12411</v>
      </c>
      <c r="G18" s="64">
        <v>438</v>
      </c>
      <c r="H18" s="64">
        <v>1000</v>
      </c>
      <c r="I18" s="22">
        <f t="shared" si="0"/>
        <v>159860</v>
      </c>
      <c r="J18" s="22">
        <f t="shared" si="0"/>
        <v>469770</v>
      </c>
      <c r="K18" s="22">
        <v>490</v>
      </c>
      <c r="L18" s="22">
        <v>7432</v>
      </c>
      <c r="M18" s="9">
        <v>353</v>
      </c>
      <c r="N18" s="22">
        <v>19499</v>
      </c>
      <c r="O18" s="22">
        <f t="shared" si="1"/>
        <v>160703</v>
      </c>
      <c r="P18" s="22">
        <f t="shared" si="1"/>
        <v>496701</v>
      </c>
    </row>
    <row r="19" spans="1:16" ht="15.75" x14ac:dyDescent="0.25">
      <c r="A19" s="35">
        <v>9</v>
      </c>
      <c r="B19" s="58" t="s">
        <v>22</v>
      </c>
      <c r="C19" s="22">
        <v>329</v>
      </c>
      <c r="D19" s="22">
        <v>67</v>
      </c>
      <c r="E19" s="22">
        <v>237</v>
      </c>
      <c r="F19" s="22">
        <v>966</v>
      </c>
      <c r="G19" s="64">
        <v>399</v>
      </c>
      <c r="H19" s="64">
        <v>934</v>
      </c>
      <c r="I19" s="22">
        <f t="shared" si="0"/>
        <v>965</v>
      </c>
      <c r="J19" s="22">
        <f t="shared" si="0"/>
        <v>1967</v>
      </c>
      <c r="K19" s="22">
        <v>0</v>
      </c>
      <c r="L19" s="22">
        <v>0</v>
      </c>
      <c r="M19" s="9">
        <v>17</v>
      </c>
      <c r="N19" s="22">
        <v>113</v>
      </c>
      <c r="O19" s="22">
        <f t="shared" si="1"/>
        <v>982</v>
      </c>
      <c r="P19" s="22">
        <f t="shared" si="1"/>
        <v>2080</v>
      </c>
    </row>
    <row r="20" spans="1:16" ht="15.75" x14ac:dyDescent="0.25">
      <c r="A20" s="35">
        <v>10</v>
      </c>
      <c r="B20" s="58" t="s">
        <v>23</v>
      </c>
      <c r="C20" s="22">
        <v>30511</v>
      </c>
      <c r="D20" s="22">
        <v>85172</v>
      </c>
      <c r="E20" s="22">
        <v>4325</v>
      </c>
      <c r="F20" s="22">
        <v>12677</v>
      </c>
      <c r="G20" s="64">
        <v>2391</v>
      </c>
      <c r="H20" s="64">
        <v>4495</v>
      </c>
      <c r="I20" s="22">
        <f t="shared" si="0"/>
        <v>37227</v>
      </c>
      <c r="J20" s="22">
        <f t="shared" si="0"/>
        <v>102344</v>
      </c>
      <c r="K20" s="22">
        <v>45</v>
      </c>
      <c r="L20" s="22">
        <v>489</v>
      </c>
      <c r="M20" s="9">
        <v>846</v>
      </c>
      <c r="N20" s="22">
        <v>42319</v>
      </c>
      <c r="O20" s="22">
        <f t="shared" si="1"/>
        <v>38118</v>
      </c>
      <c r="P20" s="22">
        <f t="shared" si="1"/>
        <v>145152</v>
      </c>
    </row>
    <row r="21" spans="1:16" ht="15.75" x14ac:dyDescent="0.25">
      <c r="A21" s="35">
        <v>11</v>
      </c>
      <c r="B21" s="58" t="s">
        <v>24</v>
      </c>
      <c r="C21" s="22">
        <v>9597</v>
      </c>
      <c r="D21" s="22">
        <v>38002</v>
      </c>
      <c r="E21" s="22">
        <v>2237</v>
      </c>
      <c r="F21" s="22">
        <v>7660</v>
      </c>
      <c r="G21" s="64">
        <v>328</v>
      </c>
      <c r="H21" s="64">
        <v>589</v>
      </c>
      <c r="I21" s="22">
        <f t="shared" si="0"/>
        <v>12162</v>
      </c>
      <c r="J21" s="22">
        <f t="shared" si="0"/>
        <v>46251</v>
      </c>
      <c r="K21" s="22">
        <v>41</v>
      </c>
      <c r="L21" s="22">
        <v>1318</v>
      </c>
      <c r="M21" s="9">
        <v>41</v>
      </c>
      <c r="N21" s="22">
        <v>1845</v>
      </c>
      <c r="O21" s="22">
        <f t="shared" si="1"/>
        <v>12244</v>
      </c>
      <c r="P21" s="22">
        <f t="shared" si="1"/>
        <v>49414</v>
      </c>
    </row>
    <row r="22" spans="1:16" ht="15.75" x14ac:dyDescent="0.25">
      <c r="A22" s="35">
        <v>12</v>
      </c>
      <c r="B22" s="58" t="s">
        <v>25</v>
      </c>
      <c r="C22" s="22">
        <v>204207</v>
      </c>
      <c r="D22" s="22">
        <v>456121</v>
      </c>
      <c r="E22" s="22">
        <v>11509</v>
      </c>
      <c r="F22" s="22">
        <v>51158</v>
      </c>
      <c r="G22" s="64">
        <v>11026</v>
      </c>
      <c r="H22" s="64">
        <v>13283</v>
      </c>
      <c r="I22" s="22">
        <f t="shared" si="0"/>
        <v>226742</v>
      </c>
      <c r="J22" s="22">
        <f t="shared" si="0"/>
        <v>520562</v>
      </c>
      <c r="K22" s="22">
        <v>28</v>
      </c>
      <c r="L22" s="22">
        <v>2024</v>
      </c>
      <c r="M22" s="9">
        <v>3427</v>
      </c>
      <c r="N22" s="22">
        <v>108317</v>
      </c>
      <c r="O22" s="22">
        <f t="shared" si="1"/>
        <v>230197</v>
      </c>
      <c r="P22" s="22">
        <f t="shared" si="1"/>
        <v>630903</v>
      </c>
    </row>
    <row r="23" spans="1:16" ht="15.75" x14ac:dyDescent="0.25">
      <c r="A23" s="38" t="s">
        <v>26</v>
      </c>
      <c r="B23" s="59" t="s">
        <v>27</v>
      </c>
      <c r="C23" s="24">
        <f t="shared" ref="C23:D23" si="2">SUM(C11:C22)</f>
        <v>652927</v>
      </c>
      <c r="D23" s="24">
        <f t="shared" si="2"/>
        <v>1659558</v>
      </c>
      <c r="E23" s="24">
        <f>SUM(E11:E22)</f>
        <v>145923</v>
      </c>
      <c r="F23" s="24">
        <f t="shared" ref="F23:P23" si="3">SUM(F11:F22)</f>
        <v>305584.18</v>
      </c>
      <c r="G23" s="24">
        <f t="shared" si="3"/>
        <v>60818</v>
      </c>
      <c r="H23" s="24">
        <f t="shared" si="3"/>
        <v>86231</v>
      </c>
      <c r="I23" s="24">
        <f t="shared" si="3"/>
        <v>859668</v>
      </c>
      <c r="J23" s="24">
        <f t="shared" si="3"/>
        <v>2051373.18</v>
      </c>
      <c r="K23" s="24">
        <f t="shared" si="3"/>
        <v>1315</v>
      </c>
      <c r="L23" s="24">
        <f t="shared" si="3"/>
        <v>14952</v>
      </c>
      <c r="M23" s="24">
        <f t="shared" si="3"/>
        <v>9878</v>
      </c>
      <c r="N23" s="24">
        <f t="shared" si="3"/>
        <v>267609</v>
      </c>
      <c r="O23" s="24">
        <f t="shared" si="3"/>
        <v>870861</v>
      </c>
      <c r="P23" s="24">
        <f t="shared" si="3"/>
        <v>2333934.1799999997</v>
      </c>
    </row>
    <row r="24" spans="1:16" ht="15.75" x14ac:dyDescent="0.25">
      <c r="A24" s="151" t="s">
        <v>28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5" spans="1:16" ht="15.75" x14ac:dyDescent="0.25">
      <c r="A25" s="35">
        <v>13</v>
      </c>
      <c r="B25" s="58" t="s">
        <v>29</v>
      </c>
      <c r="C25" s="22">
        <v>37254</v>
      </c>
      <c r="D25" s="22">
        <v>85841</v>
      </c>
      <c r="E25" s="22">
        <v>11228</v>
      </c>
      <c r="F25" s="22">
        <v>9732</v>
      </c>
      <c r="G25" s="64">
        <v>61</v>
      </c>
      <c r="H25" s="64">
        <v>268</v>
      </c>
      <c r="I25" s="22">
        <f t="shared" ref="I25:J46" si="4">C25+E25+G25</f>
        <v>48543</v>
      </c>
      <c r="J25" s="22">
        <f t="shared" si="4"/>
        <v>95841</v>
      </c>
      <c r="K25" s="22">
        <v>27</v>
      </c>
      <c r="L25" s="22">
        <v>2797</v>
      </c>
      <c r="M25" s="9">
        <v>1895</v>
      </c>
      <c r="N25" s="22">
        <v>223499</v>
      </c>
      <c r="O25" s="22">
        <f t="shared" ref="O25:P46" si="5">I25+K25+M25</f>
        <v>50465</v>
      </c>
      <c r="P25" s="22">
        <f t="shared" si="5"/>
        <v>322137</v>
      </c>
    </row>
    <row r="26" spans="1:16" ht="15.75" x14ac:dyDescent="0.25">
      <c r="A26" s="35">
        <v>14</v>
      </c>
      <c r="B26" s="58" t="s">
        <v>30</v>
      </c>
      <c r="C26" s="22">
        <v>12</v>
      </c>
      <c r="D26" s="22">
        <v>290</v>
      </c>
      <c r="E26" s="22">
        <v>3067</v>
      </c>
      <c r="F26" s="22">
        <v>2438</v>
      </c>
      <c r="G26" s="64">
        <v>0</v>
      </c>
      <c r="H26" s="64">
        <v>0</v>
      </c>
      <c r="I26" s="22">
        <f t="shared" si="4"/>
        <v>3079</v>
      </c>
      <c r="J26" s="22">
        <f t="shared" si="4"/>
        <v>2728</v>
      </c>
      <c r="K26" s="22">
        <v>0</v>
      </c>
      <c r="L26" s="22">
        <v>0</v>
      </c>
      <c r="M26" s="9">
        <v>1077</v>
      </c>
      <c r="N26" s="22">
        <v>14164</v>
      </c>
      <c r="O26" s="22">
        <f t="shared" si="5"/>
        <v>4156</v>
      </c>
      <c r="P26" s="22">
        <f t="shared" si="5"/>
        <v>16892</v>
      </c>
    </row>
    <row r="27" spans="1:16" ht="15.75" x14ac:dyDescent="0.25">
      <c r="A27" s="35">
        <v>15</v>
      </c>
      <c r="B27" s="58" t="s">
        <v>31</v>
      </c>
      <c r="C27" s="22">
        <v>0</v>
      </c>
      <c r="D27" s="22">
        <v>0</v>
      </c>
      <c r="E27" s="22">
        <v>262</v>
      </c>
      <c r="F27" s="22">
        <v>1571</v>
      </c>
      <c r="G27" s="64">
        <v>0</v>
      </c>
      <c r="H27" s="64">
        <v>0</v>
      </c>
      <c r="I27" s="22">
        <f t="shared" si="4"/>
        <v>262</v>
      </c>
      <c r="J27" s="22">
        <f t="shared" si="4"/>
        <v>1571</v>
      </c>
      <c r="K27" s="22">
        <v>0</v>
      </c>
      <c r="L27" s="22">
        <v>0</v>
      </c>
      <c r="M27" s="9">
        <v>0</v>
      </c>
      <c r="N27" s="22">
        <v>0</v>
      </c>
      <c r="O27" s="22">
        <f t="shared" si="5"/>
        <v>262</v>
      </c>
      <c r="P27" s="22">
        <f t="shared" si="5"/>
        <v>1571</v>
      </c>
    </row>
    <row r="28" spans="1:16" ht="15.75" x14ac:dyDescent="0.25">
      <c r="A28" s="35">
        <v>16</v>
      </c>
      <c r="B28" s="58" t="s">
        <v>32</v>
      </c>
      <c r="C28" s="22">
        <v>0</v>
      </c>
      <c r="D28" s="22">
        <v>0</v>
      </c>
      <c r="E28" s="22">
        <v>0</v>
      </c>
      <c r="F28" s="22">
        <v>0</v>
      </c>
      <c r="G28" s="64">
        <v>0</v>
      </c>
      <c r="H28" s="64">
        <v>0</v>
      </c>
      <c r="I28" s="22">
        <f t="shared" si="4"/>
        <v>0</v>
      </c>
      <c r="J28" s="22">
        <f t="shared" si="4"/>
        <v>0</v>
      </c>
      <c r="K28" s="22">
        <v>0</v>
      </c>
      <c r="L28" s="22">
        <v>0</v>
      </c>
      <c r="M28" s="9">
        <v>0</v>
      </c>
      <c r="N28" s="22">
        <v>0</v>
      </c>
      <c r="O28" s="22">
        <f t="shared" si="5"/>
        <v>0</v>
      </c>
      <c r="P28" s="22">
        <f t="shared" si="5"/>
        <v>0</v>
      </c>
    </row>
    <row r="29" spans="1:16" ht="15.75" x14ac:dyDescent="0.25">
      <c r="A29" s="35">
        <v>17</v>
      </c>
      <c r="B29" s="58" t="s">
        <v>33</v>
      </c>
      <c r="C29" s="22">
        <v>2343</v>
      </c>
      <c r="D29" s="22">
        <v>7266</v>
      </c>
      <c r="E29" s="22">
        <v>6226</v>
      </c>
      <c r="F29" s="22">
        <v>9356</v>
      </c>
      <c r="G29" s="64">
        <v>0</v>
      </c>
      <c r="H29" s="64">
        <v>0</v>
      </c>
      <c r="I29" s="22">
        <f t="shared" si="4"/>
        <v>8569</v>
      </c>
      <c r="J29" s="22">
        <f t="shared" si="4"/>
        <v>16622</v>
      </c>
      <c r="K29" s="22">
        <v>4</v>
      </c>
      <c r="L29" s="22">
        <v>83</v>
      </c>
      <c r="M29" s="9">
        <v>4</v>
      </c>
      <c r="N29" s="22">
        <v>155</v>
      </c>
      <c r="O29" s="22">
        <f t="shared" si="5"/>
        <v>8577</v>
      </c>
      <c r="P29" s="22">
        <f t="shared" si="5"/>
        <v>16860</v>
      </c>
    </row>
    <row r="30" spans="1:16" ht="15.75" x14ac:dyDescent="0.25">
      <c r="A30" s="35">
        <v>18</v>
      </c>
      <c r="B30" s="58" t="s">
        <v>34</v>
      </c>
      <c r="C30" s="22">
        <v>0</v>
      </c>
      <c r="D30" s="22">
        <v>0</v>
      </c>
      <c r="E30" s="22">
        <v>0</v>
      </c>
      <c r="F30" s="22">
        <v>0</v>
      </c>
      <c r="G30" s="64">
        <v>0</v>
      </c>
      <c r="H30" s="64">
        <v>0</v>
      </c>
      <c r="I30" s="22">
        <f t="shared" si="4"/>
        <v>0</v>
      </c>
      <c r="J30" s="22">
        <f t="shared" si="4"/>
        <v>0</v>
      </c>
      <c r="K30" s="22">
        <v>0</v>
      </c>
      <c r="L30" s="22">
        <v>0</v>
      </c>
      <c r="M30" s="9">
        <v>0</v>
      </c>
      <c r="N30" s="22">
        <v>0</v>
      </c>
      <c r="O30" s="22">
        <f t="shared" si="5"/>
        <v>0</v>
      </c>
      <c r="P30" s="22">
        <f t="shared" si="5"/>
        <v>0</v>
      </c>
    </row>
    <row r="31" spans="1:16" ht="15.75" x14ac:dyDescent="0.25">
      <c r="A31" s="35">
        <v>19</v>
      </c>
      <c r="B31" s="58" t="s">
        <v>35</v>
      </c>
      <c r="C31" s="22">
        <v>173</v>
      </c>
      <c r="D31" s="22">
        <v>1072</v>
      </c>
      <c r="E31" s="22">
        <v>7</v>
      </c>
      <c r="F31" s="22">
        <v>34</v>
      </c>
      <c r="G31" s="64">
        <v>0</v>
      </c>
      <c r="H31" s="64">
        <v>0</v>
      </c>
      <c r="I31" s="22">
        <f t="shared" si="4"/>
        <v>180</v>
      </c>
      <c r="J31" s="22">
        <f t="shared" si="4"/>
        <v>1106</v>
      </c>
      <c r="K31" s="22">
        <v>0</v>
      </c>
      <c r="L31" s="22">
        <v>0</v>
      </c>
      <c r="M31" s="9">
        <v>4</v>
      </c>
      <c r="N31" s="22">
        <v>66</v>
      </c>
      <c r="O31" s="22">
        <f t="shared" si="5"/>
        <v>184</v>
      </c>
      <c r="P31" s="22">
        <f t="shared" si="5"/>
        <v>1172</v>
      </c>
    </row>
    <row r="32" spans="1:16" ht="15.75" x14ac:dyDescent="0.25">
      <c r="A32" s="35">
        <v>20</v>
      </c>
      <c r="B32" s="58" t="s">
        <v>36</v>
      </c>
      <c r="C32" s="22">
        <v>43932</v>
      </c>
      <c r="D32" s="22">
        <v>117908</v>
      </c>
      <c r="E32" s="22">
        <v>52083</v>
      </c>
      <c r="F32" s="22">
        <v>165874</v>
      </c>
      <c r="G32" s="64">
        <v>1983</v>
      </c>
      <c r="H32" s="64">
        <v>2707</v>
      </c>
      <c r="I32" s="22">
        <f t="shared" si="4"/>
        <v>97998</v>
      </c>
      <c r="J32" s="22">
        <f t="shared" si="4"/>
        <v>286489</v>
      </c>
      <c r="K32" s="22">
        <v>52</v>
      </c>
      <c r="L32" s="22">
        <v>5205</v>
      </c>
      <c r="M32" s="9">
        <v>2946</v>
      </c>
      <c r="N32" s="22">
        <v>223860</v>
      </c>
      <c r="O32" s="22">
        <f t="shared" si="5"/>
        <v>100996</v>
      </c>
      <c r="P32" s="22">
        <f t="shared" si="5"/>
        <v>515554</v>
      </c>
    </row>
    <row r="33" spans="1:16" ht="15.75" x14ac:dyDescent="0.25">
      <c r="A33" s="35">
        <v>21</v>
      </c>
      <c r="B33" s="8" t="s">
        <v>37</v>
      </c>
      <c r="C33" s="22">
        <v>17230</v>
      </c>
      <c r="D33" s="22">
        <v>76380</v>
      </c>
      <c r="E33" s="22">
        <v>27580</v>
      </c>
      <c r="F33" s="22">
        <v>77874</v>
      </c>
      <c r="G33" s="64">
        <v>0</v>
      </c>
      <c r="H33" s="64">
        <v>0</v>
      </c>
      <c r="I33" s="22">
        <f t="shared" si="4"/>
        <v>44810</v>
      </c>
      <c r="J33" s="22">
        <f t="shared" si="4"/>
        <v>154254</v>
      </c>
      <c r="K33" s="22">
        <v>2</v>
      </c>
      <c r="L33" s="22">
        <v>41</v>
      </c>
      <c r="M33" s="9">
        <v>1781</v>
      </c>
      <c r="N33" s="22">
        <v>184752</v>
      </c>
      <c r="O33" s="22">
        <f t="shared" si="5"/>
        <v>46593</v>
      </c>
      <c r="P33" s="22">
        <f t="shared" si="5"/>
        <v>339047</v>
      </c>
    </row>
    <row r="34" spans="1:16" ht="15.75" x14ac:dyDescent="0.25">
      <c r="A34" s="35">
        <v>22</v>
      </c>
      <c r="B34" s="58" t="s">
        <v>38</v>
      </c>
      <c r="C34" s="22">
        <v>8609</v>
      </c>
      <c r="D34" s="22">
        <v>19899</v>
      </c>
      <c r="E34" s="22">
        <v>222</v>
      </c>
      <c r="F34" s="22">
        <v>1375</v>
      </c>
      <c r="G34" s="64">
        <v>26</v>
      </c>
      <c r="H34" s="64">
        <v>24</v>
      </c>
      <c r="I34" s="22">
        <f t="shared" si="4"/>
        <v>8857</v>
      </c>
      <c r="J34" s="22">
        <f t="shared" si="4"/>
        <v>21298</v>
      </c>
      <c r="K34" s="22">
        <v>8</v>
      </c>
      <c r="L34" s="22">
        <v>196</v>
      </c>
      <c r="M34" s="9">
        <v>253</v>
      </c>
      <c r="N34" s="22">
        <v>7034</v>
      </c>
      <c r="O34" s="22">
        <f t="shared" si="5"/>
        <v>9118</v>
      </c>
      <c r="P34" s="22">
        <f t="shared" si="5"/>
        <v>28528</v>
      </c>
    </row>
    <row r="35" spans="1:16" ht="15.75" x14ac:dyDescent="0.25">
      <c r="A35" s="35">
        <v>23</v>
      </c>
      <c r="B35" s="58" t="s">
        <v>39</v>
      </c>
      <c r="C35" s="22">
        <v>2188</v>
      </c>
      <c r="D35" s="22">
        <v>12121</v>
      </c>
      <c r="E35" s="22">
        <v>8055</v>
      </c>
      <c r="F35" s="22">
        <v>9654</v>
      </c>
      <c r="G35" s="64">
        <v>0</v>
      </c>
      <c r="H35" s="64">
        <v>0</v>
      </c>
      <c r="I35" s="22">
        <f t="shared" si="4"/>
        <v>10243</v>
      </c>
      <c r="J35" s="22">
        <f t="shared" si="4"/>
        <v>21775</v>
      </c>
      <c r="K35" s="22">
        <v>0</v>
      </c>
      <c r="L35" s="22">
        <v>0</v>
      </c>
      <c r="M35" s="9">
        <v>2</v>
      </c>
      <c r="N35" s="22">
        <v>251</v>
      </c>
      <c r="O35" s="22">
        <f t="shared" si="5"/>
        <v>10245</v>
      </c>
      <c r="P35" s="22">
        <f t="shared" si="5"/>
        <v>22026</v>
      </c>
    </row>
    <row r="36" spans="1:16" ht="15.75" x14ac:dyDescent="0.25">
      <c r="A36" s="35">
        <v>24</v>
      </c>
      <c r="B36" s="58" t="s">
        <v>40</v>
      </c>
      <c r="C36" s="22">
        <v>3424</v>
      </c>
      <c r="D36" s="22">
        <v>5061</v>
      </c>
      <c r="E36" s="22">
        <v>44474</v>
      </c>
      <c r="F36" s="22">
        <v>32281</v>
      </c>
      <c r="G36" s="64">
        <v>0</v>
      </c>
      <c r="H36" s="64">
        <v>0</v>
      </c>
      <c r="I36" s="22">
        <f t="shared" si="4"/>
        <v>47898</v>
      </c>
      <c r="J36" s="22">
        <f t="shared" si="4"/>
        <v>37342</v>
      </c>
      <c r="K36" s="22">
        <v>0</v>
      </c>
      <c r="L36" s="22">
        <v>0</v>
      </c>
      <c r="M36" s="9">
        <v>55</v>
      </c>
      <c r="N36" s="22">
        <v>26242</v>
      </c>
      <c r="O36" s="22">
        <f t="shared" si="5"/>
        <v>47953</v>
      </c>
      <c r="P36" s="22">
        <f t="shared" si="5"/>
        <v>63584</v>
      </c>
    </row>
    <row r="37" spans="1:16" ht="15.75" x14ac:dyDescent="0.25">
      <c r="A37" s="35">
        <v>25</v>
      </c>
      <c r="B37" s="58" t="s">
        <v>41</v>
      </c>
      <c r="C37" s="22">
        <v>0</v>
      </c>
      <c r="D37" s="22">
        <v>0</v>
      </c>
      <c r="E37" s="22">
        <v>0</v>
      </c>
      <c r="F37" s="22">
        <v>0</v>
      </c>
      <c r="G37" s="64">
        <v>0</v>
      </c>
      <c r="H37" s="64">
        <v>0</v>
      </c>
      <c r="I37" s="22">
        <f t="shared" si="4"/>
        <v>0</v>
      </c>
      <c r="J37" s="22">
        <f t="shared" si="4"/>
        <v>0</v>
      </c>
      <c r="K37" s="22">
        <v>0</v>
      </c>
      <c r="L37" s="22">
        <v>0</v>
      </c>
      <c r="M37" s="9">
        <v>0</v>
      </c>
      <c r="N37" s="22">
        <v>0</v>
      </c>
      <c r="O37" s="22">
        <f t="shared" si="5"/>
        <v>0</v>
      </c>
      <c r="P37" s="22">
        <f t="shared" si="5"/>
        <v>0</v>
      </c>
    </row>
    <row r="38" spans="1:16" ht="15.75" x14ac:dyDescent="0.25">
      <c r="A38" s="35">
        <v>26</v>
      </c>
      <c r="B38" s="58" t="s">
        <v>42</v>
      </c>
      <c r="C38" s="22">
        <v>6</v>
      </c>
      <c r="D38" s="22">
        <v>11</v>
      </c>
      <c r="E38" s="22">
        <v>0</v>
      </c>
      <c r="F38" s="22">
        <v>0</v>
      </c>
      <c r="G38" s="64">
        <v>0</v>
      </c>
      <c r="H38" s="64">
        <v>0</v>
      </c>
      <c r="I38" s="22">
        <f t="shared" si="4"/>
        <v>6</v>
      </c>
      <c r="J38" s="22">
        <f t="shared" si="4"/>
        <v>11</v>
      </c>
      <c r="K38" s="22">
        <v>7</v>
      </c>
      <c r="L38" s="22">
        <v>71</v>
      </c>
      <c r="M38" s="9">
        <v>51</v>
      </c>
      <c r="N38" s="22">
        <v>967</v>
      </c>
      <c r="O38" s="22">
        <f t="shared" si="5"/>
        <v>64</v>
      </c>
      <c r="P38" s="22">
        <f t="shared" si="5"/>
        <v>1049</v>
      </c>
    </row>
    <row r="39" spans="1:16" ht="15.75" x14ac:dyDescent="0.25">
      <c r="A39" s="35">
        <v>27</v>
      </c>
      <c r="B39" s="58" t="s">
        <v>43</v>
      </c>
      <c r="C39" s="22">
        <v>0</v>
      </c>
      <c r="D39" s="22">
        <v>0</v>
      </c>
      <c r="E39" s="22">
        <v>6</v>
      </c>
      <c r="F39" s="22">
        <v>0</v>
      </c>
      <c r="G39" s="64">
        <v>0</v>
      </c>
      <c r="H39" s="64">
        <v>0</v>
      </c>
      <c r="I39" s="22">
        <f t="shared" si="4"/>
        <v>6</v>
      </c>
      <c r="J39" s="22">
        <f t="shared" si="4"/>
        <v>0</v>
      </c>
      <c r="K39" s="22">
        <v>0</v>
      </c>
      <c r="L39" s="22">
        <v>0</v>
      </c>
      <c r="M39" s="9">
        <v>0</v>
      </c>
      <c r="N39" s="22">
        <v>0</v>
      </c>
      <c r="O39" s="22">
        <f t="shared" si="5"/>
        <v>6</v>
      </c>
      <c r="P39" s="22">
        <f t="shared" si="5"/>
        <v>0</v>
      </c>
    </row>
    <row r="40" spans="1:16" ht="15.75" x14ac:dyDescent="0.25">
      <c r="A40" s="35">
        <v>28</v>
      </c>
      <c r="B40" s="58" t="s">
        <v>44</v>
      </c>
      <c r="C40" s="22">
        <v>134</v>
      </c>
      <c r="D40" s="22">
        <v>823</v>
      </c>
      <c r="E40" s="22">
        <v>7349</v>
      </c>
      <c r="F40" s="22">
        <v>23150</v>
      </c>
      <c r="G40" s="64">
        <v>0</v>
      </c>
      <c r="H40" s="64">
        <v>0</v>
      </c>
      <c r="I40" s="22">
        <f t="shared" si="4"/>
        <v>7483</v>
      </c>
      <c r="J40" s="22">
        <f t="shared" si="4"/>
        <v>23973</v>
      </c>
      <c r="K40" s="22">
        <v>10</v>
      </c>
      <c r="L40" s="22">
        <v>348</v>
      </c>
      <c r="M40" s="9">
        <v>840</v>
      </c>
      <c r="N40" s="22">
        <v>178094</v>
      </c>
      <c r="O40" s="22">
        <f t="shared" si="5"/>
        <v>8333</v>
      </c>
      <c r="P40" s="22">
        <f t="shared" si="5"/>
        <v>202415</v>
      </c>
    </row>
    <row r="41" spans="1:16" ht="15.75" x14ac:dyDescent="0.25">
      <c r="A41" s="35">
        <v>29</v>
      </c>
      <c r="B41" s="58" t="s">
        <v>45</v>
      </c>
      <c r="C41" s="22">
        <v>556</v>
      </c>
      <c r="D41" s="22">
        <v>1781</v>
      </c>
      <c r="E41" s="22">
        <v>0</v>
      </c>
      <c r="F41" s="22">
        <v>0</v>
      </c>
      <c r="G41" s="64">
        <v>0</v>
      </c>
      <c r="H41" s="64">
        <v>0</v>
      </c>
      <c r="I41" s="22">
        <f t="shared" si="4"/>
        <v>556</v>
      </c>
      <c r="J41" s="22">
        <f t="shared" si="4"/>
        <v>1781</v>
      </c>
      <c r="K41" s="22">
        <v>0</v>
      </c>
      <c r="L41" s="22">
        <v>0</v>
      </c>
      <c r="M41" s="9">
        <v>5</v>
      </c>
      <c r="N41" s="22">
        <v>4949</v>
      </c>
      <c r="O41" s="22">
        <f t="shared" si="5"/>
        <v>561</v>
      </c>
      <c r="P41" s="22">
        <f t="shared" si="5"/>
        <v>6730</v>
      </c>
    </row>
    <row r="42" spans="1:16" ht="15.75" x14ac:dyDescent="0.25">
      <c r="A42" s="35">
        <v>30</v>
      </c>
      <c r="B42" s="58" t="s">
        <v>46</v>
      </c>
      <c r="C42" s="22">
        <v>470</v>
      </c>
      <c r="D42" s="22">
        <v>858</v>
      </c>
      <c r="E42" s="22">
        <v>38464</v>
      </c>
      <c r="F42" s="22">
        <v>23991</v>
      </c>
      <c r="G42" s="64">
        <v>0</v>
      </c>
      <c r="H42" s="64">
        <v>0</v>
      </c>
      <c r="I42" s="22">
        <f t="shared" si="4"/>
        <v>38934</v>
      </c>
      <c r="J42" s="22">
        <f t="shared" si="4"/>
        <v>24849</v>
      </c>
      <c r="K42" s="22">
        <v>0</v>
      </c>
      <c r="L42" s="22">
        <v>0</v>
      </c>
      <c r="M42" s="9">
        <v>2</v>
      </c>
      <c r="N42" s="22">
        <v>9</v>
      </c>
      <c r="O42" s="22">
        <f t="shared" si="5"/>
        <v>38936</v>
      </c>
      <c r="P42" s="22">
        <f t="shared" si="5"/>
        <v>24858</v>
      </c>
    </row>
    <row r="43" spans="1:16" ht="15.75" x14ac:dyDescent="0.25">
      <c r="A43" s="35">
        <v>31</v>
      </c>
      <c r="B43" s="58" t="s">
        <v>47</v>
      </c>
      <c r="C43" s="22">
        <v>55</v>
      </c>
      <c r="D43" s="22">
        <v>162</v>
      </c>
      <c r="E43" s="22">
        <v>0</v>
      </c>
      <c r="F43" s="22">
        <v>0</v>
      </c>
      <c r="G43" s="64">
        <v>0</v>
      </c>
      <c r="H43" s="64">
        <v>0</v>
      </c>
      <c r="I43" s="22">
        <f t="shared" si="4"/>
        <v>55</v>
      </c>
      <c r="J43" s="22">
        <f t="shared" si="4"/>
        <v>162</v>
      </c>
      <c r="K43" s="22">
        <v>0</v>
      </c>
      <c r="L43" s="22">
        <v>0</v>
      </c>
      <c r="M43" s="9">
        <v>0</v>
      </c>
      <c r="N43" s="22">
        <v>0</v>
      </c>
      <c r="O43" s="22">
        <f t="shared" si="5"/>
        <v>55</v>
      </c>
      <c r="P43" s="22">
        <f t="shared" si="5"/>
        <v>162</v>
      </c>
    </row>
    <row r="44" spans="1:16" ht="15.75" x14ac:dyDescent="0.25">
      <c r="A44" s="35">
        <v>32</v>
      </c>
      <c r="B44" s="58" t="s">
        <v>48</v>
      </c>
      <c r="C44" s="22">
        <v>0</v>
      </c>
      <c r="D44" s="22">
        <v>0</v>
      </c>
      <c r="E44" s="22">
        <v>0</v>
      </c>
      <c r="F44" s="22">
        <v>0</v>
      </c>
      <c r="G44" s="64">
        <v>0</v>
      </c>
      <c r="H44" s="64">
        <v>0</v>
      </c>
      <c r="I44" s="22">
        <f t="shared" si="4"/>
        <v>0</v>
      </c>
      <c r="J44" s="22">
        <f t="shared" si="4"/>
        <v>0</v>
      </c>
      <c r="K44" s="22">
        <v>0</v>
      </c>
      <c r="L44" s="22">
        <v>0</v>
      </c>
      <c r="M44" s="9">
        <v>0</v>
      </c>
      <c r="N44" s="22">
        <v>0</v>
      </c>
      <c r="O44" s="22">
        <f t="shared" si="5"/>
        <v>0</v>
      </c>
      <c r="P44" s="22">
        <f t="shared" si="5"/>
        <v>0</v>
      </c>
    </row>
    <row r="45" spans="1:16" ht="15.75" x14ac:dyDescent="0.25">
      <c r="A45" s="35">
        <v>33</v>
      </c>
      <c r="B45" s="58" t="s">
        <v>49</v>
      </c>
      <c r="C45" s="22">
        <v>4327</v>
      </c>
      <c r="D45" s="22">
        <v>14668</v>
      </c>
      <c r="E45" s="22">
        <v>7866</v>
      </c>
      <c r="F45" s="22">
        <v>8492</v>
      </c>
      <c r="G45" s="64">
        <v>0</v>
      </c>
      <c r="H45" s="64">
        <v>0</v>
      </c>
      <c r="I45" s="22">
        <f t="shared" si="4"/>
        <v>12193</v>
      </c>
      <c r="J45" s="22">
        <f t="shared" si="4"/>
        <v>23160</v>
      </c>
      <c r="K45" s="22">
        <v>9</v>
      </c>
      <c r="L45" s="22">
        <v>1525</v>
      </c>
      <c r="M45" s="9">
        <v>232</v>
      </c>
      <c r="N45" s="22">
        <v>39237</v>
      </c>
      <c r="O45" s="22">
        <f t="shared" si="5"/>
        <v>12434</v>
      </c>
      <c r="P45" s="22">
        <f t="shared" si="5"/>
        <v>63922</v>
      </c>
    </row>
    <row r="46" spans="1:16" ht="15.75" x14ac:dyDescent="0.25">
      <c r="A46" s="35">
        <v>34</v>
      </c>
      <c r="B46" s="58" t="s">
        <v>50</v>
      </c>
      <c r="C46" s="22">
        <v>1</v>
      </c>
      <c r="D46" s="22">
        <v>4</v>
      </c>
      <c r="E46" s="22">
        <v>1</v>
      </c>
      <c r="F46" s="22">
        <v>1</v>
      </c>
      <c r="G46" s="64">
        <v>0</v>
      </c>
      <c r="H46" s="64">
        <v>0</v>
      </c>
      <c r="I46" s="22">
        <f t="shared" si="4"/>
        <v>2</v>
      </c>
      <c r="J46" s="22">
        <f t="shared" si="4"/>
        <v>5</v>
      </c>
      <c r="K46" s="22">
        <v>0</v>
      </c>
      <c r="L46" s="22">
        <v>0</v>
      </c>
      <c r="M46" s="9">
        <v>0</v>
      </c>
      <c r="N46" s="22">
        <v>0</v>
      </c>
      <c r="O46" s="22">
        <f t="shared" si="5"/>
        <v>2</v>
      </c>
      <c r="P46" s="22">
        <f t="shared" si="5"/>
        <v>5</v>
      </c>
    </row>
    <row r="47" spans="1:16" ht="15.75" x14ac:dyDescent="0.25">
      <c r="A47" s="38" t="s">
        <v>82</v>
      </c>
      <c r="B47" s="59" t="s">
        <v>27</v>
      </c>
      <c r="C47" s="24">
        <f t="shared" ref="C47:D47" si="6">SUM(C25:C46)</f>
        <v>120714</v>
      </c>
      <c r="D47" s="24">
        <f t="shared" si="6"/>
        <v>344145</v>
      </c>
      <c r="E47" s="24">
        <f>SUM(E25:E46)</f>
        <v>206890</v>
      </c>
      <c r="F47" s="24">
        <f t="shared" ref="F47:P47" si="7">SUM(F25:F46)</f>
        <v>365823</v>
      </c>
      <c r="G47" s="24">
        <f t="shared" si="7"/>
        <v>2070</v>
      </c>
      <c r="H47" s="24">
        <f t="shared" si="7"/>
        <v>2999</v>
      </c>
      <c r="I47" s="24">
        <f t="shared" si="7"/>
        <v>329674</v>
      </c>
      <c r="J47" s="24">
        <f t="shared" si="7"/>
        <v>712967</v>
      </c>
      <c r="K47" s="24">
        <f t="shared" si="7"/>
        <v>119</v>
      </c>
      <c r="L47" s="24">
        <f t="shared" si="7"/>
        <v>10266</v>
      </c>
      <c r="M47" s="24">
        <f t="shared" si="7"/>
        <v>9147</v>
      </c>
      <c r="N47" s="24">
        <f t="shared" si="7"/>
        <v>903279</v>
      </c>
      <c r="O47" s="24">
        <f t="shared" si="7"/>
        <v>338940</v>
      </c>
      <c r="P47" s="24">
        <f t="shared" si="7"/>
        <v>1626512</v>
      </c>
    </row>
    <row r="48" spans="1:16" ht="15.75" x14ac:dyDescent="0.25">
      <c r="A48" s="38"/>
      <c r="B48" s="59" t="s">
        <v>83</v>
      </c>
      <c r="C48" s="24">
        <f t="shared" ref="C48:D48" si="8">C47+C23</f>
        <v>773641</v>
      </c>
      <c r="D48" s="24">
        <f t="shared" si="8"/>
        <v>2003703</v>
      </c>
      <c r="E48" s="24">
        <f>E47+E23</f>
        <v>352813</v>
      </c>
      <c r="F48" s="24">
        <f t="shared" ref="F48:P48" si="9">F47+F23</f>
        <v>671407.17999999993</v>
      </c>
      <c r="G48" s="24">
        <f t="shared" si="9"/>
        <v>62888</v>
      </c>
      <c r="H48" s="24">
        <f t="shared" si="9"/>
        <v>89230</v>
      </c>
      <c r="I48" s="24">
        <f t="shared" si="9"/>
        <v>1189342</v>
      </c>
      <c r="J48" s="24">
        <f t="shared" si="9"/>
        <v>2764340.1799999997</v>
      </c>
      <c r="K48" s="24">
        <f t="shared" si="9"/>
        <v>1434</v>
      </c>
      <c r="L48" s="24">
        <f t="shared" si="9"/>
        <v>25218</v>
      </c>
      <c r="M48" s="24">
        <f t="shared" si="9"/>
        <v>19025</v>
      </c>
      <c r="N48" s="24">
        <f t="shared" si="9"/>
        <v>1170888</v>
      </c>
      <c r="O48" s="24">
        <f t="shared" si="9"/>
        <v>1209801</v>
      </c>
      <c r="P48" s="24">
        <f t="shared" si="9"/>
        <v>3960446.1799999997</v>
      </c>
    </row>
    <row r="49" spans="1:16" ht="15.75" x14ac:dyDescent="0.25">
      <c r="A49" s="151" t="s">
        <v>54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pans="1:16" ht="15.75" x14ac:dyDescent="0.25">
      <c r="A50" s="35">
        <v>35</v>
      </c>
      <c r="B50" s="58" t="s">
        <v>55</v>
      </c>
      <c r="C50" s="22">
        <v>403649</v>
      </c>
      <c r="D50" s="22">
        <v>772395</v>
      </c>
      <c r="E50" s="9">
        <v>57747</v>
      </c>
      <c r="F50" s="22">
        <v>84019.520000000004</v>
      </c>
      <c r="G50" s="64">
        <v>82558</v>
      </c>
      <c r="H50" s="64">
        <v>109124.98</v>
      </c>
      <c r="I50" s="22">
        <f t="shared" ref="I50:J51" si="10">C50+E50+G50</f>
        <v>543954</v>
      </c>
      <c r="J50" s="22">
        <f t="shared" si="10"/>
        <v>965539.5</v>
      </c>
      <c r="K50" s="9">
        <v>7</v>
      </c>
      <c r="L50" s="22">
        <v>223.72</v>
      </c>
      <c r="M50" s="9">
        <v>91</v>
      </c>
      <c r="N50" s="22">
        <v>3574.71</v>
      </c>
      <c r="O50" s="22">
        <f t="shared" ref="O50:P51" si="11">I50+K50+M50</f>
        <v>544052</v>
      </c>
      <c r="P50" s="22">
        <f t="shared" si="11"/>
        <v>969337.92999999993</v>
      </c>
    </row>
    <row r="51" spans="1:16" ht="15.75" x14ac:dyDescent="0.25">
      <c r="A51" s="35">
        <v>36</v>
      </c>
      <c r="B51" s="58" t="s">
        <v>56</v>
      </c>
      <c r="C51" s="22">
        <v>117326</v>
      </c>
      <c r="D51" s="22">
        <v>244549</v>
      </c>
      <c r="E51" s="9">
        <v>2572</v>
      </c>
      <c r="F51" s="22">
        <v>8894.93</v>
      </c>
      <c r="G51" s="64">
        <v>22064</v>
      </c>
      <c r="H51" s="64">
        <v>24444.07</v>
      </c>
      <c r="I51" s="22">
        <f t="shared" si="10"/>
        <v>141962</v>
      </c>
      <c r="J51" s="22">
        <f t="shared" si="10"/>
        <v>277888</v>
      </c>
      <c r="K51" s="9">
        <v>72</v>
      </c>
      <c r="L51" s="22">
        <v>42.42</v>
      </c>
      <c r="M51" s="9">
        <v>1</v>
      </c>
      <c r="N51" s="22">
        <v>0.08</v>
      </c>
      <c r="O51" s="22">
        <f t="shared" si="11"/>
        <v>142035</v>
      </c>
      <c r="P51" s="22">
        <f t="shared" si="11"/>
        <v>277930.5</v>
      </c>
    </row>
    <row r="52" spans="1:16" ht="15.75" x14ac:dyDescent="0.25">
      <c r="A52" s="38" t="s">
        <v>51</v>
      </c>
      <c r="B52" s="59" t="s">
        <v>27</v>
      </c>
      <c r="C52" s="24">
        <f t="shared" ref="C52:D52" si="12">SUM(C50:C51)</f>
        <v>520975</v>
      </c>
      <c r="D52" s="24">
        <f t="shared" si="12"/>
        <v>1016944</v>
      </c>
      <c r="E52" s="24">
        <f>SUM(E50:E51)</f>
        <v>60319</v>
      </c>
      <c r="F52" s="24">
        <f>SUM(F50:F51)</f>
        <v>92914.450000000012</v>
      </c>
      <c r="G52" s="24">
        <f t="shared" ref="G52:P52" si="13">SUM(G50:G51)</f>
        <v>104622</v>
      </c>
      <c r="H52" s="24">
        <f t="shared" si="13"/>
        <v>133569.04999999999</v>
      </c>
      <c r="I52" s="24">
        <f t="shared" si="13"/>
        <v>685916</v>
      </c>
      <c r="J52" s="24">
        <f t="shared" si="13"/>
        <v>1243427.5</v>
      </c>
      <c r="K52" s="24">
        <f t="shared" si="13"/>
        <v>79</v>
      </c>
      <c r="L52" s="24">
        <f t="shared" si="13"/>
        <v>266.14</v>
      </c>
      <c r="M52" s="24">
        <f t="shared" si="13"/>
        <v>92</v>
      </c>
      <c r="N52" s="24">
        <f t="shared" si="13"/>
        <v>3574.79</v>
      </c>
      <c r="O52" s="24">
        <f t="shared" si="13"/>
        <v>686087</v>
      </c>
      <c r="P52" s="24">
        <f t="shared" si="13"/>
        <v>1247268.43</v>
      </c>
    </row>
    <row r="53" spans="1:16" ht="15.75" x14ac:dyDescent="0.25">
      <c r="A53" s="151" t="s">
        <v>58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</row>
    <row r="54" spans="1:16" ht="15.75" x14ac:dyDescent="0.25">
      <c r="A54" s="35">
        <v>37</v>
      </c>
      <c r="B54" s="58" t="s">
        <v>59</v>
      </c>
      <c r="C54" s="22">
        <v>2789635</v>
      </c>
      <c r="D54" s="22">
        <v>1190221</v>
      </c>
      <c r="E54" s="9">
        <v>32587</v>
      </c>
      <c r="F54" s="22">
        <v>15695.37</v>
      </c>
      <c r="G54" s="64">
        <v>773</v>
      </c>
      <c r="H54" s="64">
        <v>755.58</v>
      </c>
      <c r="I54" s="22">
        <f t="shared" ref="I54:J55" si="14">C54+E54+G54</f>
        <v>2822995</v>
      </c>
      <c r="J54" s="22">
        <f t="shared" si="14"/>
        <v>1206671.9500000002</v>
      </c>
      <c r="K54" s="9">
        <v>80</v>
      </c>
      <c r="L54" s="22">
        <v>0</v>
      </c>
      <c r="M54" s="9">
        <v>11977</v>
      </c>
      <c r="N54" s="22">
        <v>1747.33</v>
      </c>
      <c r="O54" s="22">
        <f t="shared" ref="O54:P55" si="15">I54+K54+M54</f>
        <v>2835052</v>
      </c>
      <c r="P54" s="22">
        <f t="shared" si="15"/>
        <v>1208419.2800000003</v>
      </c>
    </row>
    <row r="55" spans="1:16" ht="15.75" x14ac:dyDescent="0.25">
      <c r="A55" s="35">
        <v>38</v>
      </c>
      <c r="B55" s="58" t="s">
        <v>60</v>
      </c>
      <c r="C55" s="22">
        <v>0</v>
      </c>
      <c r="D55" s="22">
        <v>0</v>
      </c>
      <c r="E55" s="9">
        <v>142</v>
      </c>
      <c r="F55" s="22">
        <v>298</v>
      </c>
      <c r="G55" s="64">
        <v>0</v>
      </c>
      <c r="H55" s="64">
        <v>0</v>
      </c>
      <c r="I55" s="22">
        <f t="shared" si="14"/>
        <v>142</v>
      </c>
      <c r="J55" s="22">
        <f t="shared" si="14"/>
        <v>298</v>
      </c>
      <c r="K55" s="9">
        <v>631</v>
      </c>
      <c r="L55" s="22">
        <v>2119.61</v>
      </c>
      <c r="M55" s="9">
        <v>3</v>
      </c>
      <c r="N55" s="22">
        <v>0.9</v>
      </c>
      <c r="O55" s="22">
        <f t="shared" si="15"/>
        <v>776</v>
      </c>
      <c r="P55" s="22">
        <f t="shared" si="15"/>
        <v>2418.5100000000002</v>
      </c>
    </row>
    <row r="56" spans="1:16" ht="15.75" x14ac:dyDescent="0.25">
      <c r="A56" s="38" t="s">
        <v>52</v>
      </c>
      <c r="B56" s="59" t="s">
        <v>27</v>
      </c>
      <c r="C56" s="24">
        <f t="shared" ref="C56:D56" si="16">SUM(C54:C55)</f>
        <v>2789635</v>
      </c>
      <c r="D56" s="24">
        <f t="shared" si="16"/>
        <v>1190221</v>
      </c>
      <c r="E56" s="24">
        <f>SUM(E54:E55)</f>
        <v>32729</v>
      </c>
      <c r="F56" s="24">
        <f>SUM(F54:F55)</f>
        <v>15993.37</v>
      </c>
      <c r="G56" s="24">
        <f t="shared" ref="G56:P56" si="17">SUM(G54:G55)</f>
        <v>773</v>
      </c>
      <c r="H56" s="24">
        <f t="shared" si="17"/>
        <v>755.58</v>
      </c>
      <c r="I56" s="24">
        <f t="shared" si="17"/>
        <v>2823137</v>
      </c>
      <c r="J56" s="24">
        <f t="shared" si="17"/>
        <v>1206969.9500000002</v>
      </c>
      <c r="K56" s="24">
        <f t="shared" si="17"/>
        <v>711</v>
      </c>
      <c r="L56" s="24">
        <f t="shared" si="17"/>
        <v>2119.61</v>
      </c>
      <c r="M56" s="24">
        <f t="shared" si="17"/>
        <v>11980</v>
      </c>
      <c r="N56" s="24">
        <f t="shared" si="17"/>
        <v>1748.23</v>
      </c>
      <c r="O56" s="24">
        <f t="shared" si="17"/>
        <v>2835828</v>
      </c>
      <c r="P56" s="24">
        <f t="shared" si="17"/>
        <v>1210837.7900000003</v>
      </c>
    </row>
    <row r="57" spans="1:16" ht="15.75" x14ac:dyDescent="0.25">
      <c r="A57" s="151" t="s">
        <v>84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</row>
    <row r="58" spans="1:16" ht="15.75" x14ac:dyDescent="0.25">
      <c r="A58" s="35">
        <v>39</v>
      </c>
      <c r="B58" s="58" t="s">
        <v>63</v>
      </c>
      <c r="C58" s="22">
        <v>0</v>
      </c>
      <c r="D58" s="22">
        <v>0</v>
      </c>
      <c r="E58" s="22">
        <v>22897</v>
      </c>
      <c r="F58" s="22">
        <v>47236</v>
      </c>
      <c r="G58" s="64">
        <v>0</v>
      </c>
      <c r="H58" s="64">
        <v>0</v>
      </c>
      <c r="I58" s="22">
        <f t="shared" ref="I58:J66" si="18">C58+E58+G58</f>
        <v>22897</v>
      </c>
      <c r="J58" s="22">
        <f t="shared" si="18"/>
        <v>47236</v>
      </c>
      <c r="K58" s="22">
        <v>1</v>
      </c>
      <c r="L58" s="22">
        <v>227</v>
      </c>
      <c r="M58" s="9">
        <v>17</v>
      </c>
      <c r="N58" s="22">
        <v>3104</v>
      </c>
      <c r="O58" s="22">
        <f t="shared" ref="O58:P66" si="19">I58+K58+M58</f>
        <v>22915</v>
      </c>
      <c r="P58" s="22">
        <f t="shared" si="19"/>
        <v>50567</v>
      </c>
    </row>
    <row r="59" spans="1:16" ht="15.75" x14ac:dyDescent="0.25">
      <c r="A59" s="35">
        <v>40</v>
      </c>
      <c r="B59" s="58" t="s">
        <v>64</v>
      </c>
      <c r="C59" s="22">
        <v>0</v>
      </c>
      <c r="D59" s="22">
        <v>0</v>
      </c>
      <c r="E59" s="22">
        <v>1888</v>
      </c>
      <c r="F59" s="22">
        <v>1119</v>
      </c>
      <c r="G59" s="64">
        <v>0</v>
      </c>
      <c r="H59" s="64">
        <v>0</v>
      </c>
      <c r="I59" s="22">
        <f t="shared" si="18"/>
        <v>1888</v>
      </c>
      <c r="J59" s="22">
        <f t="shared" si="18"/>
        <v>1119</v>
      </c>
      <c r="K59" s="22">
        <v>0</v>
      </c>
      <c r="L59" s="22">
        <v>0</v>
      </c>
      <c r="M59" s="9">
        <v>0</v>
      </c>
      <c r="N59" s="22">
        <v>0</v>
      </c>
      <c r="O59" s="22">
        <f t="shared" si="19"/>
        <v>1888</v>
      </c>
      <c r="P59" s="22">
        <f t="shared" si="19"/>
        <v>1119</v>
      </c>
    </row>
    <row r="60" spans="1:16" ht="15.75" x14ac:dyDescent="0.25">
      <c r="A60" s="35">
        <v>41</v>
      </c>
      <c r="B60" s="58" t="s">
        <v>65</v>
      </c>
      <c r="C60" s="22">
        <v>0</v>
      </c>
      <c r="D60" s="22">
        <v>0</v>
      </c>
      <c r="E60" s="22">
        <v>5009</v>
      </c>
      <c r="F60" s="22">
        <v>4006</v>
      </c>
      <c r="G60" s="64">
        <v>0</v>
      </c>
      <c r="H60" s="64">
        <v>0</v>
      </c>
      <c r="I60" s="22">
        <f t="shared" si="18"/>
        <v>5009</v>
      </c>
      <c r="J60" s="22">
        <f t="shared" si="18"/>
        <v>4006</v>
      </c>
      <c r="K60" s="22">
        <v>0</v>
      </c>
      <c r="L60" s="22">
        <v>0</v>
      </c>
      <c r="M60" s="9">
        <v>0</v>
      </c>
      <c r="N60" s="22">
        <v>0</v>
      </c>
      <c r="O60" s="22">
        <f t="shared" si="19"/>
        <v>5009</v>
      </c>
      <c r="P60" s="22">
        <f t="shared" si="19"/>
        <v>4006</v>
      </c>
    </row>
    <row r="61" spans="1:16" ht="15.75" x14ac:dyDescent="0.25">
      <c r="A61" s="35">
        <v>42</v>
      </c>
      <c r="B61" s="58" t="s">
        <v>66</v>
      </c>
      <c r="C61" s="22">
        <v>76</v>
      </c>
      <c r="D61" s="22">
        <v>478</v>
      </c>
      <c r="E61" s="22">
        <v>10234</v>
      </c>
      <c r="F61" s="22">
        <v>7748</v>
      </c>
      <c r="G61" s="64">
        <v>0</v>
      </c>
      <c r="H61" s="64">
        <v>0</v>
      </c>
      <c r="I61" s="22">
        <f t="shared" si="18"/>
        <v>10310</v>
      </c>
      <c r="J61" s="22">
        <f t="shared" si="18"/>
        <v>8226</v>
      </c>
      <c r="K61" s="22">
        <v>0</v>
      </c>
      <c r="L61" s="22">
        <v>0</v>
      </c>
      <c r="M61" s="9">
        <v>0</v>
      </c>
      <c r="N61" s="22">
        <v>0</v>
      </c>
      <c r="O61" s="22">
        <f t="shared" si="19"/>
        <v>10310</v>
      </c>
      <c r="P61" s="22">
        <f t="shared" si="19"/>
        <v>8226</v>
      </c>
    </row>
    <row r="62" spans="1:16" ht="15.75" x14ac:dyDescent="0.25">
      <c r="A62" s="35">
        <v>43</v>
      </c>
      <c r="B62" s="58" t="s">
        <v>67</v>
      </c>
      <c r="C62" s="22">
        <v>0</v>
      </c>
      <c r="D62" s="22">
        <v>0</v>
      </c>
      <c r="E62" s="22">
        <v>2373</v>
      </c>
      <c r="F62" s="22">
        <v>1218</v>
      </c>
      <c r="G62" s="64">
        <v>0</v>
      </c>
      <c r="H62" s="64">
        <v>0</v>
      </c>
      <c r="I62" s="22">
        <f t="shared" si="18"/>
        <v>2373</v>
      </c>
      <c r="J62" s="22">
        <f t="shared" si="18"/>
        <v>1218</v>
      </c>
      <c r="K62" s="22">
        <v>0</v>
      </c>
      <c r="L62" s="22">
        <v>0</v>
      </c>
      <c r="M62" s="9">
        <v>0</v>
      </c>
      <c r="N62" s="22">
        <v>0</v>
      </c>
      <c r="O62" s="22">
        <f t="shared" si="19"/>
        <v>2373</v>
      </c>
      <c r="P62" s="22">
        <f t="shared" si="19"/>
        <v>1218</v>
      </c>
    </row>
    <row r="63" spans="1:16" ht="15.75" x14ac:dyDescent="0.25">
      <c r="A63" s="35">
        <v>44</v>
      </c>
      <c r="B63" s="58" t="s">
        <v>68</v>
      </c>
      <c r="C63" s="22">
        <v>19</v>
      </c>
      <c r="D63" s="22">
        <v>143</v>
      </c>
      <c r="E63" s="22">
        <v>0</v>
      </c>
      <c r="F63" s="22">
        <v>0</v>
      </c>
      <c r="G63" s="64">
        <v>0</v>
      </c>
      <c r="H63" s="64">
        <v>0</v>
      </c>
      <c r="I63" s="22">
        <f t="shared" si="18"/>
        <v>19</v>
      </c>
      <c r="J63" s="22">
        <f t="shared" si="18"/>
        <v>143</v>
      </c>
      <c r="K63" s="22">
        <v>0</v>
      </c>
      <c r="L63" s="22">
        <v>0</v>
      </c>
      <c r="M63" s="9">
        <v>0</v>
      </c>
      <c r="N63" s="22">
        <v>0</v>
      </c>
      <c r="O63" s="22">
        <f t="shared" si="19"/>
        <v>19</v>
      </c>
      <c r="P63" s="22">
        <f t="shared" si="19"/>
        <v>143</v>
      </c>
    </row>
    <row r="64" spans="1:16" ht="15.75" x14ac:dyDescent="0.25">
      <c r="A64" s="35">
        <v>45</v>
      </c>
      <c r="B64" s="58" t="s">
        <v>69</v>
      </c>
      <c r="C64" s="22">
        <v>0</v>
      </c>
      <c r="D64" s="22">
        <v>0</v>
      </c>
      <c r="E64" s="22">
        <v>882</v>
      </c>
      <c r="F64" s="22">
        <v>478</v>
      </c>
      <c r="G64" s="64">
        <v>0</v>
      </c>
      <c r="H64" s="64">
        <v>0</v>
      </c>
      <c r="I64" s="22">
        <f t="shared" si="18"/>
        <v>882</v>
      </c>
      <c r="J64" s="22">
        <f t="shared" si="18"/>
        <v>478</v>
      </c>
      <c r="K64" s="22">
        <v>0</v>
      </c>
      <c r="L64" s="22">
        <v>0</v>
      </c>
      <c r="M64" s="9">
        <v>888</v>
      </c>
      <c r="N64" s="22">
        <v>540</v>
      </c>
      <c r="O64" s="22">
        <f t="shared" si="19"/>
        <v>1770</v>
      </c>
      <c r="P64" s="22">
        <f t="shared" si="19"/>
        <v>1018</v>
      </c>
    </row>
    <row r="65" spans="1:16" ht="15.75" x14ac:dyDescent="0.25">
      <c r="A65" s="35">
        <v>46</v>
      </c>
      <c r="B65" s="58" t="s">
        <v>71</v>
      </c>
      <c r="C65" s="22">
        <v>0</v>
      </c>
      <c r="D65" s="22">
        <v>0</v>
      </c>
      <c r="E65" s="22">
        <v>300</v>
      </c>
      <c r="F65" s="22">
        <v>230</v>
      </c>
      <c r="G65" s="64">
        <v>0</v>
      </c>
      <c r="H65" s="64">
        <v>0</v>
      </c>
      <c r="I65" s="22">
        <f t="shared" si="18"/>
        <v>300</v>
      </c>
      <c r="J65" s="22">
        <f t="shared" si="18"/>
        <v>230</v>
      </c>
      <c r="K65" s="22">
        <v>0</v>
      </c>
      <c r="L65" s="22">
        <v>0</v>
      </c>
      <c r="M65" s="9">
        <v>0</v>
      </c>
      <c r="N65" s="22">
        <v>0</v>
      </c>
      <c r="O65" s="22">
        <f t="shared" si="19"/>
        <v>300</v>
      </c>
      <c r="P65" s="22">
        <f t="shared" si="19"/>
        <v>230</v>
      </c>
    </row>
    <row r="66" spans="1:16" ht="15.75" x14ac:dyDescent="0.25">
      <c r="A66" s="35">
        <v>47</v>
      </c>
      <c r="B66" s="58" t="s">
        <v>72</v>
      </c>
      <c r="C66" s="22">
        <v>0</v>
      </c>
      <c r="D66" s="22">
        <v>0</v>
      </c>
      <c r="E66" s="22">
        <v>7944</v>
      </c>
      <c r="F66" s="22">
        <v>4876</v>
      </c>
      <c r="G66" s="64">
        <v>0</v>
      </c>
      <c r="H66" s="64">
        <v>0</v>
      </c>
      <c r="I66" s="22">
        <f t="shared" si="18"/>
        <v>7944</v>
      </c>
      <c r="J66" s="22">
        <f t="shared" si="18"/>
        <v>4876</v>
      </c>
      <c r="K66" s="22">
        <v>8</v>
      </c>
      <c r="L66" s="22">
        <v>5</v>
      </c>
      <c r="M66" s="9">
        <v>102</v>
      </c>
      <c r="N66" s="22">
        <v>62</v>
      </c>
      <c r="O66" s="22">
        <f t="shared" si="19"/>
        <v>8054</v>
      </c>
      <c r="P66" s="22">
        <f t="shared" si="19"/>
        <v>4943</v>
      </c>
    </row>
    <row r="67" spans="1:16" ht="15.75" x14ac:dyDescent="0.25">
      <c r="A67" s="38" t="s">
        <v>57</v>
      </c>
      <c r="B67" s="59" t="s">
        <v>27</v>
      </c>
      <c r="C67" s="24">
        <f t="shared" ref="C67" si="20">SUM(C58:C66)</f>
        <v>95</v>
      </c>
      <c r="D67" s="24">
        <v>621</v>
      </c>
      <c r="E67" s="24">
        <f>SUM(E58:E66)</f>
        <v>51527</v>
      </c>
      <c r="F67" s="24">
        <f>SUM(F58:F66)</f>
        <v>66911</v>
      </c>
      <c r="G67" s="24">
        <f t="shared" ref="G67:P67" si="21">SUM(G58:G66)</f>
        <v>0</v>
      </c>
      <c r="H67" s="24">
        <f t="shared" si="21"/>
        <v>0</v>
      </c>
      <c r="I67" s="24">
        <f t="shared" si="21"/>
        <v>51622</v>
      </c>
      <c r="J67" s="24">
        <f t="shared" si="21"/>
        <v>67532</v>
      </c>
      <c r="K67" s="24">
        <f t="shared" si="21"/>
        <v>9</v>
      </c>
      <c r="L67" s="24">
        <f t="shared" si="21"/>
        <v>232</v>
      </c>
      <c r="M67" s="24">
        <f t="shared" si="21"/>
        <v>1007</v>
      </c>
      <c r="N67" s="24">
        <f t="shared" si="21"/>
        <v>3706</v>
      </c>
      <c r="O67" s="24">
        <f t="shared" si="21"/>
        <v>52638</v>
      </c>
      <c r="P67" s="24">
        <f t="shared" si="21"/>
        <v>71470</v>
      </c>
    </row>
    <row r="68" spans="1:16" ht="15.75" x14ac:dyDescent="0.25">
      <c r="A68" s="151" t="s">
        <v>74</v>
      </c>
      <c r="B68" s="151"/>
      <c r="C68" s="24">
        <f t="shared" ref="C68:D68" si="22">C67+C56+C52+C48</f>
        <v>4084346</v>
      </c>
      <c r="D68" s="24">
        <f t="shared" si="22"/>
        <v>4211489</v>
      </c>
      <c r="E68" s="24">
        <f>E67+E56+E52+E48</f>
        <v>497388</v>
      </c>
      <c r="F68" s="24">
        <f t="shared" ref="F68:P68" si="23">F67+F56+F52+F48</f>
        <v>847226</v>
      </c>
      <c r="G68" s="24">
        <f t="shared" si="23"/>
        <v>168283</v>
      </c>
      <c r="H68" s="24">
        <f t="shared" si="23"/>
        <v>223554.62999999998</v>
      </c>
      <c r="I68" s="24">
        <f t="shared" si="23"/>
        <v>4750017</v>
      </c>
      <c r="J68" s="24">
        <f t="shared" si="23"/>
        <v>5282269.63</v>
      </c>
      <c r="K68" s="24">
        <f t="shared" si="23"/>
        <v>2233</v>
      </c>
      <c r="L68" s="24">
        <f t="shared" si="23"/>
        <v>27835.75</v>
      </c>
      <c r="M68" s="24">
        <f t="shared" si="23"/>
        <v>32104</v>
      </c>
      <c r="N68" s="24">
        <f t="shared" si="23"/>
        <v>1179917.02</v>
      </c>
      <c r="O68" s="24">
        <f t="shared" si="23"/>
        <v>4784354</v>
      </c>
      <c r="P68" s="24">
        <f t="shared" si="23"/>
        <v>6490022.4000000004</v>
      </c>
    </row>
  </sheetData>
  <mergeCells count="21">
    <mergeCell ref="A10:P10"/>
    <mergeCell ref="A1:P1"/>
    <mergeCell ref="A2:P2"/>
    <mergeCell ref="A3:P3"/>
    <mergeCell ref="A4:P4"/>
    <mergeCell ref="A6:A9"/>
    <mergeCell ref="B6:B9"/>
    <mergeCell ref="C6:P6"/>
    <mergeCell ref="C7:H7"/>
    <mergeCell ref="I7:J8"/>
    <mergeCell ref="K7:L8"/>
    <mergeCell ref="M7:N8"/>
    <mergeCell ref="O7:P8"/>
    <mergeCell ref="C8:D8"/>
    <mergeCell ref="E8:F8"/>
    <mergeCell ref="G8:H8"/>
    <mergeCell ref="A24:P24"/>
    <mergeCell ref="A49:P49"/>
    <mergeCell ref="A53:P53"/>
    <mergeCell ref="A57:P57"/>
    <mergeCell ref="A68:B6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1A04-43F0-4964-BADB-EF6696EC86A0}">
  <dimension ref="A1:L68"/>
  <sheetViews>
    <sheetView topLeftCell="A48" workbookViewId="0">
      <selection activeCell="O10" sqref="O10"/>
    </sheetView>
  </sheetViews>
  <sheetFormatPr defaultRowHeight="15" x14ac:dyDescent="0.25"/>
  <cols>
    <col min="2" max="2" width="43.140625" bestFit="1" customWidth="1"/>
    <col min="3" max="3" width="9" bestFit="1" customWidth="1"/>
    <col min="4" max="4" width="12.85546875" bestFit="1" customWidth="1"/>
    <col min="5" max="5" width="7.7109375" bestFit="1" customWidth="1"/>
    <col min="6" max="6" width="12.85546875" bestFit="1" customWidth="1"/>
    <col min="7" max="7" width="5.140625" bestFit="1" customWidth="1"/>
    <col min="8" max="8" width="10.28515625" bestFit="1" customWidth="1"/>
    <col min="9" max="9" width="6.42578125" bestFit="1" customWidth="1"/>
    <col min="10" max="10" width="10.28515625" bestFit="1" customWidth="1"/>
    <col min="11" max="11" width="15.85546875" bestFit="1" customWidth="1"/>
    <col min="12" max="12" width="10.28515625" bestFit="1" customWidth="1"/>
  </cols>
  <sheetData>
    <row r="1" spans="1:12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x14ac:dyDescent="0.25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15.75" x14ac:dyDescent="0.25">
      <c r="A3" s="153" t="s">
        <v>185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x14ac:dyDescent="0.2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ht="15.75" x14ac:dyDescent="0.25">
      <c r="A5" s="18"/>
      <c r="B5" s="44"/>
      <c r="C5" s="44"/>
      <c r="D5" s="44"/>
      <c r="E5" s="44"/>
      <c r="F5" s="44"/>
      <c r="G5" s="44"/>
      <c r="H5" s="133" t="s">
        <v>194</v>
      </c>
      <c r="I5" s="133"/>
      <c r="J5" s="44"/>
      <c r="K5" s="62" t="s">
        <v>187</v>
      </c>
      <c r="L5" s="44"/>
    </row>
    <row r="6" spans="1:12" ht="15.75" x14ac:dyDescent="0.25">
      <c r="A6" s="154" t="s">
        <v>5</v>
      </c>
      <c r="B6" s="160" t="s">
        <v>6</v>
      </c>
      <c r="C6" s="154" t="s">
        <v>188</v>
      </c>
      <c r="D6" s="154"/>
      <c r="E6" s="154"/>
      <c r="F6" s="154"/>
      <c r="G6" s="154"/>
      <c r="H6" s="154"/>
      <c r="I6" s="154"/>
      <c r="J6" s="154"/>
      <c r="K6" s="154"/>
      <c r="L6" s="154"/>
    </row>
    <row r="7" spans="1:12" x14ac:dyDescent="0.25">
      <c r="A7" s="154"/>
      <c r="B7" s="160"/>
      <c r="C7" s="132" t="s">
        <v>196</v>
      </c>
      <c r="D7" s="132"/>
      <c r="E7" s="132" t="s">
        <v>197</v>
      </c>
      <c r="F7" s="132"/>
      <c r="G7" s="132" t="s">
        <v>169</v>
      </c>
      <c r="H7" s="132"/>
      <c r="I7" s="132" t="s">
        <v>170</v>
      </c>
      <c r="J7" s="132"/>
      <c r="K7" s="132" t="s">
        <v>171</v>
      </c>
      <c r="L7" s="132"/>
    </row>
    <row r="8" spans="1:12" x14ac:dyDescent="0.25">
      <c r="A8" s="154"/>
      <c r="B8" s="160"/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spans="1:12" ht="15.75" x14ac:dyDescent="0.25">
      <c r="A9" s="154"/>
      <c r="B9" s="160"/>
      <c r="C9" s="65" t="s">
        <v>140</v>
      </c>
      <c r="D9" s="65" t="s">
        <v>141</v>
      </c>
      <c r="E9" s="65" t="s">
        <v>140</v>
      </c>
      <c r="F9" s="65" t="s">
        <v>141</v>
      </c>
      <c r="G9" s="65" t="s">
        <v>140</v>
      </c>
      <c r="H9" s="65" t="s">
        <v>141</v>
      </c>
      <c r="I9" s="65" t="s">
        <v>140</v>
      </c>
      <c r="J9" s="65" t="s">
        <v>141</v>
      </c>
      <c r="K9" s="65" t="s">
        <v>140</v>
      </c>
      <c r="L9" s="65" t="s">
        <v>141</v>
      </c>
    </row>
    <row r="10" spans="1:12" ht="15.75" x14ac:dyDescent="0.25">
      <c r="A10" s="151" t="s">
        <v>193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</row>
    <row r="11" spans="1:12" x14ac:dyDescent="0.25">
      <c r="A11" s="35">
        <v>1</v>
      </c>
      <c r="B11" s="58" t="s">
        <v>14</v>
      </c>
      <c r="C11" s="9">
        <v>45961</v>
      </c>
      <c r="D11" s="9">
        <v>517504.5</v>
      </c>
      <c r="E11" s="9">
        <v>960</v>
      </c>
      <c r="F11" s="9">
        <v>203235.07</v>
      </c>
      <c r="G11" s="9">
        <v>0</v>
      </c>
      <c r="H11" s="9">
        <v>0</v>
      </c>
      <c r="I11" s="9">
        <v>144</v>
      </c>
      <c r="J11" s="22">
        <v>92468</v>
      </c>
      <c r="K11" s="22">
        <f>+C11+E11+G11+I11</f>
        <v>47065</v>
      </c>
      <c r="L11" s="22">
        <f>+D11+F11+H11+J11</f>
        <v>813207.57000000007</v>
      </c>
    </row>
    <row r="12" spans="1:12" x14ac:dyDescent="0.25">
      <c r="A12" s="35">
        <v>2</v>
      </c>
      <c r="B12" s="58" t="s">
        <v>15</v>
      </c>
      <c r="C12" s="9">
        <v>6385</v>
      </c>
      <c r="D12" s="9">
        <v>57343.53</v>
      </c>
      <c r="E12" s="9">
        <v>241</v>
      </c>
      <c r="F12" s="9">
        <v>30946.49</v>
      </c>
      <c r="G12" s="9">
        <v>0</v>
      </c>
      <c r="H12" s="9">
        <v>0</v>
      </c>
      <c r="I12" s="9">
        <v>144</v>
      </c>
      <c r="J12" s="22">
        <v>10381</v>
      </c>
      <c r="K12" s="22">
        <f t="shared" ref="K12:L22" si="0">+C12+E12+G12+I12</f>
        <v>6770</v>
      </c>
      <c r="L12" s="22">
        <f t="shared" si="0"/>
        <v>98671.02</v>
      </c>
    </row>
    <row r="13" spans="1:12" x14ac:dyDescent="0.25">
      <c r="A13" s="35">
        <v>3</v>
      </c>
      <c r="B13" s="58" t="s">
        <v>16</v>
      </c>
      <c r="C13" s="9">
        <v>259</v>
      </c>
      <c r="D13" s="9">
        <v>4807.1499999999996</v>
      </c>
      <c r="E13" s="9">
        <v>27</v>
      </c>
      <c r="F13" s="9">
        <v>1939.83</v>
      </c>
      <c r="G13" s="9">
        <v>0</v>
      </c>
      <c r="H13" s="9">
        <v>0</v>
      </c>
      <c r="I13" s="9">
        <v>1</v>
      </c>
      <c r="J13" s="22">
        <v>650</v>
      </c>
      <c r="K13" s="22">
        <f t="shared" si="0"/>
        <v>287</v>
      </c>
      <c r="L13" s="22">
        <f t="shared" si="0"/>
        <v>7396.98</v>
      </c>
    </row>
    <row r="14" spans="1:12" x14ac:dyDescent="0.25">
      <c r="A14" s="35">
        <v>4</v>
      </c>
      <c r="B14" s="58" t="s">
        <v>17</v>
      </c>
      <c r="C14" s="9">
        <v>2975</v>
      </c>
      <c r="D14" s="9">
        <v>49808.92</v>
      </c>
      <c r="E14" s="9">
        <v>146</v>
      </c>
      <c r="F14" s="9">
        <v>35143.06</v>
      </c>
      <c r="G14" s="9">
        <v>8</v>
      </c>
      <c r="H14" s="9">
        <v>23.54</v>
      </c>
      <c r="I14" s="9">
        <v>13</v>
      </c>
      <c r="J14" s="22">
        <v>15090</v>
      </c>
      <c r="K14" s="22">
        <f t="shared" si="0"/>
        <v>3142</v>
      </c>
      <c r="L14" s="22">
        <f t="shared" si="0"/>
        <v>100065.51999999999</v>
      </c>
    </row>
    <row r="15" spans="1:12" x14ac:dyDescent="0.25">
      <c r="A15" s="35">
        <v>5</v>
      </c>
      <c r="B15" s="58" t="s">
        <v>18</v>
      </c>
      <c r="C15" s="9">
        <v>6742</v>
      </c>
      <c r="D15" s="9">
        <v>76427.899999999994</v>
      </c>
      <c r="E15" s="9">
        <v>384</v>
      </c>
      <c r="F15" s="9">
        <v>38682.089999999997</v>
      </c>
      <c r="G15" s="9">
        <v>34</v>
      </c>
      <c r="H15" s="9">
        <v>4514.38</v>
      </c>
      <c r="I15" s="9">
        <v>17</v>
      </c>
      <c r="J15" s="22">
        <v>7722</v>
      </c>
      <c r="K15" s="22">
        <f t="shared" si="0"/>
        <v>7177</v>
      </c>
      <c r="L15" s="22">
        <f t="shared" si="0"/>
        <v>127346.37</v>
      </c>
    </row>
    <row r="16" spans="1:12" x14ac:dyDescent="0.25">
      <c r="A16" s="35">
        <v>6</v>
      </c>
      <c r="B16" s="58" t="s">
        <v>19</v>
      </c>
      <c r="C16" s="9">
        <v>175</v>
      </c>
      <c r="D16" s="9">
        <v>4257.95</v>
      </c>
      <c r="E16" s="9">
        <v>16</v>
      </c>
      <c r="F16" s="9">
        <v>2008.28</v>
      </c>
      <c r="G16" s="9">
        <v>0</v>
      </c>
      <c r="H16" s="9">
        <v>0</v>
      </c>
      <c r="I16" s="9">
        <v>14</v>
      </c>
      <c r="J16" s="22">
        <v>8975</v>
      </c>
      <c r="K16" s="22">
        <f t="shared" si="0"/>
        <v>205</v>
      </c>
      <c r="L16" s="22">
        <f t="shared" si="0"/>
        <v>15241.23</v>
      </c>
    </row>
    <row r="17" spans="1:12" x14ac:dyDescent="0.25">
      <c r="A17" s="35">
        <v>7</v>
      </c>
      <c r="B17" s="58" t="s">
        <v>20</v>
      </c>
      <c r="C17" s="9">
        <v>629</v>
      </c>
      <c r="D17" s="9">
        <v>4760.8</v>
      </c>
      <c r="E17" s="9">
        <v>7</v>
      </c>
      <c r="F17" s="9">
        <v>311.8</v>
      </c>
      <c r="G17" s="9">
        <v>0</v>
      </c>
      <c r="H17" s="9">
        <v>0</v>
      </c>
      <c r="I17" s="9">
        <v>0</v>
      </c>
      <c r="J17" s="22">
        <v>0</v>
      </c>
      <c r="K17" s="22">
        <f t="shared" si="0"/>
        <v>636</v>
      </c>
      <c r="L17" s="22">
        <f t="shared" si="0"/>
        <v>5072.6000000000004</v>
      </c>
    </row>
    <row r="18" spans="1:12" x14ac:dyDescent="0.25">
      <c r="A18" s="35">
        <v>8</v>
      </c>
      <c r="B18" s="58" t="s">
        <v>21</v>
      </c>
      <c r="C18" s="9">
        <v>9218</v>
      </c>
      <c r="D18" s="9">
        <v>156589.69</v>
      </c>
      <c r="E18" s="9">
        <v>950</v>
      </c>
      <c r="F18" s="9">
        <v>109757.13</v>
      </c>
      <c r="G18" s="9">
        <v>0</v>
      </c>
      <c r="H18" s="9">
        <v>0</v>
      </c>
      <c r="I18" s="9">
        <v>139</v>
      </c>
      <c r="J18" s="22">
        <v>55956</v>
      </c>
      <c r="K18" s="22">
        <f t="shared" si="0"/>
        <v>10307</v>
      </c>
      <c r="L18" s="22">
        <f t="shared" si="0"/>
        <v>322302.82</v>
      </c>
    </row>
    <row r="19" spans="1:12" x14ac:dyDescent="0.25">
      <c r="A19" s="35">
        <v>9</v>
      </c>
      <c r="B19" s="58" t="s">
        <v>22</v>
      </c>
      <c r="C19" s="9">
        <v>44</v>
      </c>
      <c r="D19" s="9">
        <v>591.13</v>
      </c>
      <c r="E19" s="9">
        <v>8</v>
      </c>
      <c r="F19" s="9">
        <v>107.48</v>
      </c>
      <c r="G19" s="9">
        <v>0</v>
      </c>
      <c r="H19" s="9">
        <v>0</v>
      </c>
      <c r="I19" s="9">
        <v>0</v>
      </c>
      <c r="J19" s="22">
        <v>0</v>
      </c>
      <c r="K19" s="22">
        <f t="shared" si="0"/>
        <v>52</v>
      </c>
      <c r="L19" s="22">
        <f t="shared" si="0"/>
        <v>698.61</v>
      </c>
    </row>
    <row r="20" spans="1:12" x14ac:dyDescent="0.25">
      <c r="A20" s="35">
        <v>10</v>
      </c>
      <c r="B20" s="58" t="s">
        <v>23</v>
      </c>
      <c r="C20" s="9">
        <v>8249</v>
      </c>
      <c r="D20" s="9">
        <v>111140.2</v>
      </c>
      <c r="E20" s="9">
        <v>624</v>
      </c>
      <c r="F20" s="9">
        <v>78755.570000000007</v>
      </c>
      <c r="G20" s="9">
        <v>0</v>
      </c>
      <c r="H20" s="9">
        <v>0</v>
      </c>
      <c r="I20" s="9">
        <v>70</v>
      </c>
      <c r="J20" s="22">
        <v>52303</v>
      </c>
      <c r="K20" s="22">
        <f t="shared" si="0"/>
        <v>8943</v>
      </c>
      <c r="L20" s="22">
        <f t="shared" si="0"/>
        <v>242198.77000000002</v>
      </c>
    </row>
    <row r="21" spans="1:12" x14ac:dyDescent="0.25">
      <c r="A21" s="35">
        <v>11</v>
      </c>
      <c r="B21" s="58" t="s">
        <v>24</v>
      </c>
      <c r="C21" s="9">
        <v>3205</v>
      </c>
      <c r="D21" s="9">
        <v>37178.160000000003</v>
      </c>
      <c r="E21" s="9">
        <v>242</v>
      </c>
      <c r="F21" s="9">
        <v>27717.43</v>
      </c>
      <c r="G21" s="9">
        <v>0</v>
      </c>
      <c r="H21" s="9">
        <v>0</v>
      </c>
      <c r="I21" s="9">
        <v>1</v>
      </c>
      <c r="J21" s="22">
        <v>670</v>
      </c>
      <c r="K21" s="22">
        <f t="shared" si="0"/>
        <v>3448</v>
      </c>
      <c r="L21" s="22">
        <f t="shared" si="0"/>
        <v>65565.59</v>
      </c>
    </row>
    <row r="22" spans="1:12" x14ac:dyDescent="0.25">
      <c r="A22" s="35">
        <v>12</v>
      </c>
      <c r="B22" s="58" t="s">
        <v>25</v>
      </c>
      <c r="C22" s="9">
        <v>36544</v>
      </c>
      <c r="D22" s="9">
        <v>627324.89</v>
      </c>
      <c r="E22" s="9">
        <v>3307</v>
      </c>
      <c r="F22" s="9">
        <v>356114.41</v>
      </c>
      <c r="G22" s="9">
        <v>5</v>
      </c>
      <c r="H22" s="9">
        <v>0.14000000000000001</v>
      </c>
      <c r="I22" s="9">
        <v>491</v>
      </c>
      <c r="J22" s="22">
        <v>283007</v>
      </c>
      <c r="K22" s="22">
        <f t="shared" si="0"/>
        <v>40347</v>
      </c>
      <c r="L22" s="22">
        <f t="shared" si="0"/>
        <v>1266446.44</v>
      </c>
    </row>
    <row r="23" spans="1:12" ht="15.75" x14ac:dyDescent="0.25">
      <c r="A23" s="38" t="s">
        <v>26</v>
      </c>
      <c r="B23" s="59" t="s">
        <v>27</v>
      </c>
      <c r="C23" s="24">
        <f>SUM(C11:C22)</f>
        <v>120386</v>
      </c>
      <c r="D23" s="24">
        <f t="shared" ref="D23:K23" si="1">SUM(D11:D22)</f>
        <v>1647734.8200000003</v>
      </c>
      <c r="E23" s="24">
        <f t="shared" si="1"/>
        <v>6912</v>
      </c>
      <c r="F23" s="24">
        <f t="shared" si="1"/>
        <v>884718.6399999999</v>
      </c>
      <c r="G23" s="24">
        <f t="shared" si="1"/>
        <v>47</v>
      </c>
      <c r="H23" s="24">
        <f t="shared" si="1"/>
        <v>4538.0600000000004</v>
      </c>
      <c r="I23" s="24">
        <f t="shared" si="1"/>
        <v>1034</v>
      </c>
      <c r="J23" s="24">
        <f t="shared" si="1"/>
        <v>527222</v>
      </c>
      <c r="K23" s="24">
        <f t="shared" si="1"/>
        <v>128379</v>
      </c>
      <c r="L23" s="24">
        <f>SUM(L11:L22)</f>
        <v>3064213.5200000005</v>
      </c>
    </row>
    <row r="24" spans="1:12" ht="15.75" x14ac:dyDescent="0.25">
      <c r="A24" s="151" t="s">
        <v>152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</row>
    <row r="25" spans="1:12" x14ac:dyDescent="0.25">
      <c r="A25" s="35">
        <v>13</v>
      </c>
      <c r="B25" s="58" t="s">
        <v>31</v>
      </c>
      <c r="C25" s="9">
        <v>1</v>
      </c>
      <c r="D25" s="9">
        <v>135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22">
        <v>0</v>
      </c>
      <c r="K25" s="22">
        <f>+C25+E25+G25+I25</f>
        <v>1</v>
      </c>
      <c r="L25" s="22">
        <f>+D25+F25+H25+J25</f>
        <v>135</v>
      </c>
    </row>
    <row r="26" spans="1:12" x14ac:dyDescent="0.25">
      <c r="A26" s="35">
        <v>14</v>
      </c>
      <c r="B26" s="58" t="s">
        <v>35</v>
      </c>
      <c r="C26" s="9">
        <v>105</v>
      </c>
      <c r="D26" s="9">
        <v>10847.74</v>
      </c>
      <c r="E26" s="9">
        <v>73</v>
      </c>
      <c r="F26" s="9">
        <v>2876.87</v>
      </c>
      <c r="G26" s="9">
        <v>0</v>
      </c>
      <c r="H26" s="9">
        <v>0</v>
      </c>
      <c r="I26" s="9">
        <v>23</v>
      </c>
      <c r="J26" s="22">
        <v>9583</v>
      </c>
      <c r="K26" s="22">
        <f t="shared" ref="K26:L36" si="2">+C26+E26+G26+I26</f>
        <v>201</v>
      </c>
      <c r="L26" s="22">
        <f t="shared" si="2"/>
        <v>23307.61</v>
      </c>
    </row>
    <row r="27" spans="1:12" x14ac:dyDescent="0.25">
      <c r="A27" s="35">
        <v>15</v>
      </c>
      <c r="B27" s="58" t="s">
        <v>41</v>
      </c>
      <c r="C27" s="9">
        <v>11</v>
      </c>
      <c r="D27" s="9">
        <v>139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22">
        <v>0</v>
      </c>
      <c r="K27" s="22">
        <f t="shared" si="2"/>
        <v>11</v>
      </c>
      <c r="L27" s="22">
        <f t="shared" si="2"/>
        <v>139</v>
      </c>
    </row>
    <row r="28" spans="1:12" x14ac:dyDescent="0.25">
      <c r="A28" s="35">
        <v>16</v>
      </c>
      <c r="B28" s="58" t="s">
        <v>47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22">
        <v>0</v>
      </c>
      <c r="K28" s="22">
        <f t="shared" si="2"/>
        <v>0</v>
      </c>
      <c r="L28" s="22">
        <f t="shared" si="2"/>
        <v>0</v>
      </c>
    </row>
    <row r="29" spans="1:12" x14ac:dyDescent="0.25">
      <c r="A29" s="35">
        <v>17</v>
      </c>
      <c r="B29" s="58" t="s">
        <v>32</v>
      </c>
      <c r="C29" s="9">
        <v>39</v>
      </c>
      <c r="D29" s="9">
        <v>3492.94</v>
      </c>
      <c r="E29" s="9">
        <v>18</v>
      </c>
      <c r="F29" s="9">
        <v>2771</v>
      </c>
      <c r="G29" s="9">
        <v>0</v>
      </c>
      <c r="H29" s="9">
        <v>0</v>
      </c>
      <c r="I29" s="9">
        <v>3</v>
      </c>
      <c r="J29" s="22">
        <v>1100</v>
      </c>
      <c r="K29" s="22">
        <f t="shared" si="2"/>
        <v>60</v>
      </c>
      <c r="L29" s="22">
        <f t="shared" si="2"/>
        <v>7363.9400000000005</v>
      </c>
    </row>
    <row r="30" spans="1:12" x14ac:dyDescent="0.25">
      <c r="A30" s="35">
        <v>18</v>
      </c>
      <c r="B30" s="58" t="s">
        <v>34</v>
      </c>
      <c r="C30" s="9">
        <v>3</v>
      </c>
      <c r="D30" s="9">
        <v>16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22">
        <v>0</v>
      </c>
      <c r="K30" s="22">
        <f t="shared" si="2"/>
        <v>3</v>
      </c>
      <c r="L30" s="22">
        <f t="shared" si="2"/>
        <v>16</v>
      </c>
    </row>
    <row r="31" spans="1:12" x14ac:dyDescent="0.25">
      <c r="A31" s="35">
        <v>19</v>
      </c>
      <c r="B31" s="58" t="s">
        <v>42</v>
      </c>
      <c r="C31" s="9">
        <v>4</v>
      </c>
      <c r="D31" s="9">
        <v>441.25</v>
      </c>
      <c r="E31" s="9">
        <v>0</v>
      </c>
      <c r="F31" s="9">
        <v>0</v>
      </c>
      <c r="G31" s="9">
        <v>2</v>
      </c>
      <c r="H31" s="9">
        <v>2.0299999999999998</v>
      </c>
      <c r="I31" s="9">
        <v>0</v>
      </c>
      <c r="J31" s="22">
        <v>0</v>
      </c>
      <c r="K31" s="22">
        <f t="shared" si="2"/>
        <v>6</v>
      </c>
      <c r="L31" s="22">
        <f t="shared" si="2"/>
        <v>443.28</v>
      </c>
    </row>
    <row r="32" spans="1:12" x14ac:dyDescent="0.25">
      <c r="A32" s="35">
        <v>20</v>
      </c>
      <c r="B32" s="58" t="s">
        <v>43</v>
      </c>
      <c r="C32" s="9">
        <v>8</v>
      </c>
      <c r="D32" s="9">
        <v>105</v>
      </c>
      <c r="E32" s="9">
        <v>3</v>
      </c>
      <c r="F32" s="9">
        <v>0</v>
      </c>
      <c r="G32" s="9">
        <v>0</v>
      </c>
      <c r="H32" s="9">
        <v>0</v>
      </c>
      <c r="I32" s="9">
        <v>2</v>
      </c>
      <c r="J32" s="22">
        <v>0</v>
      </c>
      <c r="K32" s="22">
        <f t="shared" si="2"/>
        <v>13</v>
      </c>
      <c r="L32" s="22">
        <f t="shared" si="2"/>
        <v>105</v>
      </c>
    </row>
    <row r="33" spans="1:12" x14ac:dyDescent="0.25">
      <c r="A33" s="35">
        <v>21</v>
      </c>
      <c r="B33" s="8" t="s">
        <v>45</v>
      </c>
      <c r="C33" s="9">
        <v>31</v>
      </c>
      <c r="D33" s="9">
        <v>3061.86</v>
      </c>
      <c r="E33" s="9">
        <v>38</v>
      </c>
      <c r="F33" s="9">
        <v>7395.05</v>
      </c>
      <c r="G33" s="9">
        <v>0</v>
      </c>
      <c r="H33" s="9">
        <v>0</v>
      </c>
      <c r="I33" s="9">
        <v>0</v>
      </c>
      <c r="J33" s="22">
        <v>0</v>
      </c>
      <c r="K33" s="22">
        <f t="shared" si="2"/>
        <v>69</v>
      </c>
      <c r="L33" s="22">
        <f t="shared" si="2"/>
        <v>10456.91</v>
      </c>
    </row>
    <row r="34" spans="1:12" x14ac:dyDescent="0.25">
      <c r="A34" s="35">
        <v>22</v>
      </c>
      <c r="B34" s="58" t="s">
        <v>48</v>
      </c>
      <c r="C34" s="9">
        <v>91</v>
      </c>
      <c r="D34" s="9">
        <v>2012.45</v>
      </c>
      <c r="E34" s="9">
        <v>2</v>
      </c>
      <c r="F34" s="9">
        <v>51.78</v>
      </c>
      <c r="G34" s="9">
        <v>0</v>
      </c>
      <c r="H34" s="9">
        <v>0</v>
      </c>
      <c r="I34" s="9">
        <v>0</v>
      </c>
      <c r="J34" s="22">
        <v>0</v>
      </c>
      <c r="K34" s="22">
        <f t="shared" si="2"/>
        <v>93</v>
      </c>
      <c r="L34" s="22">
        <f t="shared" si="2"/>
        <v>2064.23</v>
      </c>
    </row>
    <row r="35" spans="1:12" x14ac:dyDescent="0.25">
      <c r="A35" s="35">
        <v>23</v>
      </c>
      <c r="B35" s="58" t="s">
        <v>46</v>
      </c>
      <c r="C35" s="9">
        <v>53</v>
      </c>
      <c r="D35" s="9">
        <v>2344.96</v>
      </c>
      <c r="E35" s="9">
        <v>37</v>
      </c>
      <c r="F35" s="9">
        <v>4453.0600000000004</v>
      </c>
      <c r="G35" s="9">
        <v>0</v>
      </c>
      <c r="H35" s="9">
        <v>0</v>
      </c>
      <c r="I35" s="9">
        <v>13</v>
      </c>
      <c r="J35" s="22">
        <v>2044</v>
      </c>
      <c r="K35" s="22">
        <f t="shared" si="2"/>
        <v>103</v>
      </c>
      <c r="L35" s="22">
        <f t="shared" si="2"/>
        <v>8842.02</v>
      </c>
    </row>
    <row r="36" spans="1:12" x14ac:dyDescent="0.25">
      <c r="A36" s="35">
        <v>24</v>
      </c>
      <c r="B36" s="58" t="s">
        <v>198</v>
      </c>
      <c r="C36" s="9">
        <v>2</v>
      </c>
      <c r="D36" s="9">
        <v>15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22">
        <v>0</v>
      </c>
      <c r="K36" s="22">
        <f t="shared" si="2"/>
        <v>2</v>
      </c>
      <c r="L36" s="22">
        <f t="shared" si="2"/>
        <v>15</v>
      </c>
    </row>
    <row r="37" spans="1:12" x14ac:dyDescent="0.25">
      <c r="A37" s="35">
        <v>25</v>
      </c>
      <c r="B37" s="58" t="s">
        <v>39</v>
      </c>
      <c r="C37" s="9">
        <v>1641</v>
      </c>
      <c r="D37" s="9">
        <v>48609.47</v>
      </c>
      <c r="E37" s="9">
        <v>458</v>
      </c>
      <c r="F37" s="9">
        <v>28499.08</v>
      </c>
      <c r="G37" s="9">
        <v>0</v>
      </c>
      <c r="H37" s="9">
        <v>0</v>
      </c>
      <c r="I37" s="9">
        <v>56</v>
      </c>
      <c r="J37" s="22">
        <v>1938</v>
      </c>
      <c r="K37" s="22">
        <f>+C37+E37+G37+I37</f>
        <v>2155</v>
      </c>
      <c r="L37" s="22">
        <f>+D37+F37+H37+J37</f>
        <v>79046.55</v>
      </c>
    </row>
    <row r="38" spans="1:12" x14ac:dyDescent="0.25">
      <c r="A38" s="35">
        <v>26</v>
      </c>
      <c r="B38" s="58" t="s">
        <v>199</v>
      </c>
      <c r="C38" s="9">
        <v>22116</v>
      </c>
      <c r="D38" s="9">
        <v>893571.56</v>
      </c>
      <c r="E38" s="9">
        <v>7662</v>
      </c>
      <c r="F38" s="9">
        <v>979080.06</v>
      </c>
      <c r="G38" s="9">
        <v>0</v>
      </c>
      <c r="H38" s="9">
        <v>0</v>
      </c>
      <c r="I38" s="9">
        <v>908</v>
      </c>
      <c r="J38" s="22">
        <v>279571</v>
      </c>
      <c r="K38" s="22">
        <f t="shared" ref="K38:L46" si="3">+C38+E38+G38+I38</f>
        <v>30686</v>
      </c>
      <c r="L38" s="22">
        <f t="shared" si="3"/>
        <v>2152222.62</v>
      </c>
    </row>
    <row r="39" spans="1:12" x14ac:dyDescent="0.25">
      <c r="A39" s="35">
        <v>27</v>
      </c>
      <c r="B39" s="58" t="s">
        <v>200</v>
      </c>
      <c r="C39" s="9">
        <v>3956</v>
      </c>
      <c r="D39" s="9">
        <v>54070.41</v>
      </c>
      <c r="E39" s="9">
        <v>137</v>
      </c>
      <c r="F39" s="9">
        <v>19277.89</v>
      </c>
      <c r="G39" s="9">
        <v>0</v>
      </c>
      <c r="H39" s="9">
        <v>0</v>
      </c>
      <c r="I39" s="9">
        <v>16</v>
      </c>
      <c r="J39" s="22">
        <v>7945</v>
      </c>
      <c r="K39" s="22">
        <f t="shared" si="3"/>
        <v>4109</v>
      </c>
      <c r="L39" s="22">
        <f t="shared" si="3"/>
        <v>81293.3</v>
      </c>
    </row>
    <row r="40" spans="1:12" x14ac:dyDescent="0.25">
      <c r="A40" s="35">
        <v>28</v>
      </c>
      <c r="B40" s="58" t="s">
        <v>201</v>
      </c>
      <c r="C40" s="9">
        <v>2692</v>
      </c>
      <c r="D40" s="9">
        <v>6409.83</v>
      </c>
      <c r="E40" s="9">
        <v>45</v>
      </c>
      <c r="F40" s="9">
        <v>1406.96</v>
      </c>
      <c r="G40" s="9">
        <v>0</v>
      </c>
      <c r="H40" s="9">
        <v>0</v>
      </c>
      <c r="I40" s="9">
        <v>2</v>
      </c>
      <c r="J40" s="22">
        <v>73</v>
      </c>
      <c r="K40" s="22">
        <f t="shared" si="3"/>
        <v>2739</v>
      </c>
      <c r="L40" s="22">
        <f t="shared" si="3"/>
        <v>7889.79</v>
      </c>
    </row>
    <row r="41" spans="1:12" x14ac:dyDescent="0.25">
      <c r="A41" s="35">
        <v>29</v>
      </c>
      <c r="B41" s="58" t="s">
        <v>202</v>
      </c>
      <c r="C41" s="9">
        <v>20355</v>
      </c>
      <c r="D41" s="9">
        <v>676251.95</v>
      </c>
      <c r="E41" s="9">
        <v>6507</v>
      </c>
      <c r="F41" s="9">
        <v>863268.74</v>
      </c>
      <c r="G41" s="9">
        <v>0</v>
      </c>
      <c r="H41" s="9">
        <v>0</v>
      </c>
      <c r="I41" s="9">
        <v>1927</v>
      </c>
      <c r="J41" s="22">
        <v>577819</v>
      </c>
      <c r="K41" s="22">
        <f t="shared" si="3"/>
        <v>28789</v>
      </c>
      <c r="L41" s="22">
        <f t="shared" si="3"/>
        <v>2117339.69</v>
      </c>
    </row>
    <row r="42" spans="1:12" x14ac:dyDescent="0.25">
      <c r="A42" s="35">
        <v>30</v>
      </c>
      <c r="B42" s="58" t="s">
        <v>203</v>
      </c>
      <c r="C42" s="9">
        <v>7022</v>
      </c>
      <c r="D42" s="9">
        <v>85119.51</v>
      </c>
      <c r="E42" s="9">
        <v>571</v>
      </c>
      <c r="F42" s="9">
        <v>95877.03</v>
      </c>
      <c r="G42" s="9">
        <v>0</v>
      </c>
      <c r="H42" s="9">
        <v>0</v>
      </c>
      <c r="I42" s="9">
        <v>32</v>
      </c>
      <c r="J42" s="22">
        <v>11789</v>
      </c>
      <c r="K42" s="22">
        <f t="shared" si="3"/>
        <v>7625</v>
      </c>
      <c r="L42" s="22">
        <f t="shared" si="3"/>
        <v>192785.53999999998</v>
      </c>
    </row>
    <row r="43" spans="1:12" x14ac:dyDescent="0.25">
      <c r="A43" s="35">
        <v>31</v>
      </c>
      <c r="B43" s="58" t="s">
        <v>44</v>
      </c>
      <c r="C43" s="9">
        <v>2712</v>
      </c>
      <c r="D43" s="9">
        <v>116304.98</v>
      </c>
      <c r="E43" s="9">
        <v>1062</v>
      </c>
      <c r="F43" s="9">
        <v>129272.99</v>
      </c>
      <c r="G43" s="9">
        <v>0</v>
      </c>
      <c r="H43" s="9">
        <v>0</v>
      </c>
      <c r="I43" s="9">
        <v>316</v>
      </c>
      <c r="J43" s="22">
        <v>83079</v>
      </c>
      <c r="K43" s="22">
        <f t="shared" si="3"/>
        <v>4090</v>
      </c>
      <c r="L43" s="22">
        <f t="shared" si="3"/>
        <v>328656.96999999997</v>
      </c>
    </row>
    <row r="44" spans="1:12" x14ac:dyDescent="0.25">
      <c r="A44" s="35">
        <v>32</v>
      </c>
      <c r="B44" s="58" t="s">
        <v>204</v>
      </c>
      <c r="C44" s="9">
        <v>6239</v>
      </c>
      <c r="D44" s="9">
        <v>255238.13</v>
      </c>
      <c r="E44" s="9">
        <v>2433</v>
      </c>
      <c r="F44" s="9">
        <v>358435.3</v>
      </c>
      <c r="G44" s="9">
        <v>0</v>
      </c>
      <c r="H44" s="9">
        <v>0</v>
      </c>
      <c r="I44" s="9">
        <v>262</v>
      </c>
      <c r="J44" s="22">
        <v>151448</v>
      </c>
      <c r="K44" s="22">
        <f t="shared" si="3"/>
        <v>8934</v>
      </c>
      <c r="L44" s="22">
        <f t="shared" si="3"/>
        <v>765121.42999999993</v>
      </c>
    </row>
    <row r="45" spans="1:12" x14ac:dyDescent="0.25">
      <c r="A45" s="35">
        <v>33</v>
      </c>
      <c r="B45" s="58" t="s">
        <v>205</v>
      </c>
      <c r="C45" s="9">
        <v>1714</v>
      </c>
      <c r="D45" s="9">
        <v>77846.17</v>
      </c>
      <c r="E45" s="9">
        <v>538</v>
      </c>
      <c r="F45" s="9">
        <v>93708.23</v>
      </c>
      <c r="G45" s="9">
        <v>0</v>
      </c>
      <c r="H45" s="9">
        <v>0</v>
      </c>
      <c r="I45" s="9">
        <v>153</v>
      </c>
      <c r="J45" s="22">
        <v>40117</v>
      </c>
      <c r="K45" s="22">
        <f t="shared" si="3"/>
        <v>2405</v>
      </c>
      <c r="L45" s="22">
        <f t="shared" si="3"/>
        <v>211671.4</v>
      </c>
    </row>
    <row r="46" spans="1:12" x14ac:dyDescent="0.25">
      <c r="A46" s="35">
        <v>34</v>
      </c>
      <c r="B46" s="58" t="s">
        <v>206</v>
      </c>
      <c r="C46" s="9">
        <v>232</v>
      </c>
      <c r="D46" s="9">
        <v>4532.6099999999997</v>
      </c>
      <c r="E46" s="9">
        <v>15</v>
      </c>
      <c r="F46" s="9">
        <v>640.98</v>
      </c>
      <c r="G46" s="9">
        <v>0</v>
      </c>
      <c r="H46" s="9">
        <v>0</v>
      </c>
      <c r="I46" s="9">
        <v>6</v>
      </c>
      <c r="J46" s="22">
        <v>197</v>
      </c>
      <c r="K46" s="22">
        <f t="shared" si="3"/>
        <v>253</v>
      </c>
      <c r="L46" s="22">
        <f t="shared" si="3"/>
        <v>5370.59</v>
      </c>
    </row>
    <row r="47" spans="1:12" ht="15.75" x14ac:dyDescent="0.25">
      <c r="A47" s="38" t="s">
        <v>51</v>
      </c>
      <c r="B47" s="59" t="s">
        <v>27</v>
      </c>
      <c r="C47" s="24">
        <f>SUM(C25:C46)</f>
        <v>69027</v>
      </c>
      <c r="D47" s="24">
        <f t="shared" ref="D47:K47" si="4">SUM(D25:D46)</f>
        <v>2240565.8199999998</v>
      </c>
      <c r="E47" s="24">
        <f t="shared" si="4"/>
        <v>19599</v>
      </c>
      <c r="F47" s="24">
        <f t="shared" si="4"/>
        <v>2587015.02</v>
      </c>
      <c r="G47" s="24">
        <f t="shared" si="4"/>
        <v>2</v>
      </c>
      <c r="H47" s="24">
        <f t="shared" si="4"/>
        <v>2.0299999999999998</v>
      </c>
      <c r="I47" s="24">
        <f t="shared" si="4"/>
        <v>3719</v>
      </c>
      <c r="J47" s="24">
        <f t="shared" si="4"/>
        <v>1166703</v>
      </c>
      <c r="K47" s="24">
        <f t="shared" si="4"/>
        <v>92347</v>
      </c>
      <c r="L47" s="24">
        <f>SUM(L25:L46)</f>
        <v>5994285.8699999992</v>
      </c>
    </row>
    <row r="48" spans="1:12" ht="15.75" x14ac:dyDescent="0.25">
      <c r="A48" s="38" t="s">
        <v>52</v>
      </c>
      <c r="B48" s="59" t="s">
        <v>83</v>
      </c>
      <c r="C48" s="24">
        <f>+C47+C23</f>
        <v>189413</v>
      </c>
      <c r="D48" s="24">
        <f t="shared" ref="D48:J48" si="5">+D47+D23</f>
        <v>3888300.64</v>
      </c>
      <c r="E48" s="24">
        <f t="shared" si="5"/>
        <v>26511</v>
      </c>
      <c r="F48" s="24">
        <f t="shared" si="5"/>
        <v>3471733.66</v>
      </c>
      <c r="G48" s="24">
        <f t="shared" si="5"/>
        <v>49</v>
      </c>
      <c r="H48" s="24">
        <f t="shared" si="5"/>
        <v>4540.09</v>
      </c>
      <c r="I48" s="24">
        <f t="shared" si="5"/>
        <v>4753</v>
      </c>
      <c r="J48" s="24">
        <f t="shared" si="5"/>
        <v>1693925</v>
      </c>
      <c r="K48" s="24">
        <f>+K47+K23</f>
        <v>220726</v>
      </c>
      <c r="L48" s="24">
        <f t="shared" ref="L48" si="6">+L47+L23</f>
        <v>9058499.3900000006</v>
      </c>
    </row>
    <row r="49" spans="1:12" ht="15.75" x14ac:dyDescent="0.25">
      <c r="A49" s="151" t="s">
        <v>54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</row>
    <row r="50" spans="1:12" x14ac:dyDescent="0.25">
      <c r="A50" s="35">
        <v>35</v>
      </c>
      <c r="B50" s="58" t="s">
        <v>55</v>
      </c>
      <c r="C50" s="9">
        <v>43716</v>
      </c>
      <c r="D50" s="22">
        <v>122267.34</v>
      </c>
      <c r="E50" s="9">
        <v>2</v>
      </c>
      <c r="F50" s="22">
        <v>445</v>
      </c>
      <c r="G50" s="9">
        <v>0</v>
      </c>
      <c r="H50" s="22">
        <v>0</v>
      </c>
      <c r="I50" s="9">
        <v>0</v>
      </c>
      <c r="J50" s="22">
        <v>0</v>
      </c>
      <c r="K50" s="22">
        <f t="shared" ref="K50:L51" si="7">+C50+E50+G50+I50</f>
        <v>43718</v>
      </c>
      <c r="L50" s="22">
        <f t="shared" si="7"/>
        <v>122712.34</v>
      </c>
    </row>
    <row r="51" spans="1:12" x14ac:dyDescent="0.25">
      <c r="A51" s="35">
        <v>36</v>
      </c>
      <c r="B51" s="58" t="s">
        <v>56</v>
      </c>
      <c r="C51" s="9">
        <v>12881</v>
      </c>
      <c r="D51" s="22">
        <v>92741.28</v>
      </c>
      <c r="E51" s="9">
        <v>45</v>
      </c>
      <c r="F51" s="22">
        <v>1884.98</v>
      </c>
      <c r="G51" s="9">
        <v>0</v>
      </c>
      <c r="H51" s="22">
        <v>0</v>
      </c>
      <c r="I51" s="9">
        <v>0</v>
      </c>
      <c r="J51" s="22">
        <v>0</v>
      </c>
      <c r="K51" s="22">
        <f t="shared" si="7"/>
        <v>12926</v>
      </c>
      <c r="L51" s="22">
        <f t="shared" si="7"/>
        <v>94626.26</v>
      </c>
    </row>
    <row r="52" spans="1:12" ht="15.75" x14ac:dyDescent="0.25">
      <c r="A52" s="38" t="s">
        <v>57</v>
      </c>
      <c r="B52" s="59" t="s">
        <v>27</v>
      </c>
      <c r="C52" s="24">
        <f>SUM(C50:C51)</f>
        <v>56597</v>
      </c>
      <c r="D52" s="24">
        <f t="shared" ref="D52:L52" si="8">SUM(D50:D51)</f>
        <v>215008.62</v>
      </c>
      <c r="E52" s="24">
        <f t="shared" si="8"/>
        <v>47</v>
      </c>
      <c r="F52" s="24">
        <f t="shared" si="8"/>
        <v>2329.98</v>
      </c>
      <c r="G52" s="24">
        <f t="shared" si="8"/>
        <v>0</v>
      </c>
      <c r="H52" s="24">
        <f t="shared" si="8"/>
        <v>0</v>
      </c>
      <c r="I52" s="24">
        <f t="shared" si="8"/>
        <v>0</v>
      </c>
      <c r="J52" s="24">
        <f t="shared" si="8"/>
        <v>0</v>
      </c>
      <c r="K52" s="24">
        <f t="shared" si="8"/>
        <v>56644</v>
      </c>
      <c r="L52" s="24">
        <f t="shared" si="8"/>
        <v>217338.59999999998</v>
      </c>
    </row>
    <row r="53" spans="1:12" ht="15.75" x14ac:dyDescent="0.25">
      <c r="A53" s="151" t="s">
        <v>58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</row>
    <row r="54" spans="1:12" x14ac:dyDescent="0.25">
      <c r="A54" s="35">
        <v>37</v>
      </c>
      <c r="B54" s="58" t="s">
        <v>59</v>
      </c>
      <c r="C54" s="9">
        <v>67258</v>
      </c>
      <c r="D54" s="22">
        <v>14518.23</v>
      </c>
      <c r="E54" s="9">
        <v>0</v>
      </c>
      <c r="F54" s="22">
        <v>0</v>
      </c>
      <c r="G54" s="9">
        <v>0</v>
      </c>
      <c r="H54" s="22">
        <v>0</v>
      </c>
      <c r="I54" s="9">
        <v>0</v>
      </c>
      <c r="J54" s="22">
        <v>0</v>
      </c>
      <c r="K54" s="22">
        <f t="shared" ref="K54:L55" si="9">+C54+E54+G54+I54</f>
        <v>67258</v>
      </c>
      <c r="L54" s="22">
        <f t="shared" si="9"/>
        <v>14518.23</v>
      </c>
    </row>
    <row r="55" spans="1:12" x14ac:dyDescent="0.25">
      <c r="A55" s="35">
        <v>38</v>
      </c>
      <c r="B55" s="58" t="s">
        <v>60</v>
      </c>
      <c r="C55" s="9">
        <v>0</v>
      </c>
      <c r="D55" s="22">
        <v>0</v>
      </c>
      <c r="E55" s="9">
        <v>0</v>
      </c>
      <c r="F55" s="22">
        <v>0</v>
      </c>
      <c r="G55" s="9">
        <v>0</v>
      </c>
      <c r="H55" s="22">
        <v>0</v>
      </c>
      <c r="I55" s="9">
        <v>0</v>
      </c>
      <c r="J55" s="22">
        <v>0</v>
      </c>
      <c r="K55" s="22">
        <f t="shared" si="9"/>
        <v>0</v>
      </c>
      <c r="L55" s="22">
        <f t="shared" si="9"/>
        <v>0</v>
      </c>
    </row>
    <row r="56" spans="1:12" ht="15.75" x14ac:dyDescent="0.25">
      <c r="A56" s="38" t="s">
        <v>61</v>
      </c>
      <c r="B56" s="59" t="s">
        <v>27</v>
      </c>
      <c r="C56" s="24">
        <f t="shared" ref="C56:J56" si="10">SUM(C54:C55)</f>
        <v>67258</v>
      </c>
      <c r="D56" s="24">
        <f t="shared" si="10"/>
        <v>14518.23</v>
      </c>
      <c r="E56" s="24">
        <f t="shared" si="10"/>
        <v>0</v>
      </c>
      <c r="F56" s="24">
        <f t="shared" si="10"/>
        <v>0</v>
      </c>
      <c r="G56" s="24">
        <f t="shared" si="10"/>
        <v>0</v>
      </c>
      <c r="H56" s="24">
        <f t="shared" si="10"/>
        <v>0</v>
      </c>
      <c r="I56" s="24">
        <f t="shared" si="10"/>
        <v>0</v>
      </c>
      <c r="J56" s="24">
        <f t="shared" si="10"/>
        <v>0</v>
      </c>
      <c r="K56" s="24">
        <f>SUM(K54:K55)</f>
        <v>67258</v>
      </c>
      <c r="L56" s="24">
        <f>SUM(L54:L55)</f>
        <v>14518.23</v>
      </c>
    </row>
    <row r="57" spans="1:12" ht="15.75" x14ac:dyDescent="0.25">
      <c r="A57" s="151" t="s">
        <v>84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</row>
    <row r="58" spans="1:12" x14ac:dyDescent="0.25">
      <c r="A58" s="35">
        <v>39</v>
      </c>
      <c r="B58" s="58" t="s">
        <v>63</v>
      </c>
      <c r="C58" s="9">
        <v>9081</v>
      </c>
      <c r="D58" s="9">
        <v>100819.17</v>
      </c>
      <c r="E58" s="9">
        <v>69</v>
      </c>
      <c r="F58" s="9">
        <v>7162.47</v>
      </c>
      <c r="G58" s="9">
        <v>0</v>
      </c>
      <c r="H58" s="9">
        <v>0</v>
      </c>
      <c r="I58" s="9">
        <v>5</v>
      </c>
      <c r="J58" s="22">
        <v>3040</v>
      </c>
      <c r="K58" s="22">
        <f t="shared" ref="K58:L66" si="11">+C58+E58+G58+I58</f>
        <v>9155</v>
      </c>
      <c r="L58" s="22">
        <f t="shared" si="11"/>
        <v>111021.64</v>
      </c>
    </row>
    <row r="59" spans="1:12" x14ac:dyDescent="0.25">
      <c r="A59" s="35">
        <v>40</v>
      </c>
      <c r="B59" s="58" t="s">
        <v>64</v>
      </c>
      <c r="C59" s="9">
        <v>1032</v>
      </c>
      <c r="D59" s="9">
        <v>8519.92</v>
      </c>
      <c r="E59" s="9">
        <v>18</v>
      </c>
      <c r="F59" s="9">
        <v>177.95</v>
      </c>
      <c r="G59" s="9">
        <v>0</v>
      </c>
      <c r="H59" s="9">
        <v>0</v>
      </c>
      <c r="I59" s="9">
        <v>15</v>
      </c>
      <c r="J59" s="22">
        <v>308</v>
      </c>
      <c r="K59" s="22">
        <f t="shared" si="11"/>
        <v>1065</v>
      </c>
      <c r="L59" s="22">
        <f t="shared" si="11"/>
        <v>9005.8700000000008</v>
      </c>
    </row>
    <row r="60" spans="1:12" x14ac:dyDescent="0.25">
      <c r="A60" s="35">
        <v>41</v>
      </c>
      <c r="B60" s="58" t="s">
        <v>65</v>
      </c>
      <c r="C60" s="9">
        <v>1277</v>
      </c>
      <c r="D60" s="9">
        <v>7075.46</v>
      </c>
      <c r="E60" s="9">
        <v>2</v>
      </c>
      <c r="F60" s="9">
        <v>167.5</v>
      </c>
      <c r="G60" s="9">
        <v>0</v>
      </c>
      <c r="H60" s="9">
        <v>0</v>
      </c>
      <c r="I60" s="9">
        <v>0</v>
      </c>
      <c r="J60" s="22">
        <v>0</v>
      </c>
      <c r="K60" s="22">
        <f t="shared" si="11"/>
        <v>1279</v>
      </c>
      <c r="L60" s="22">
        <f t="shared" si="11"/>
        <v>7242.96</v>
      </c>
    </row>
    <row r="61" spans="1:12" x14ac:dyDescent="0.25">
      <c r="A61" s="35">
        <v>42</v>
      </c>
      <c r="B61" s="58" t="s">
        <v>66</v>
      </c>
      <c r="C61" s="9">
        <v>2182</v>
      </c>
      <c r="D61" s="9">
        <v>3519.68</v>
      </c>
      <c r="E61" s="9">
        <v>3</v>
      </c>
      <c r="F61" s="9">
        <v>419</v>
      </c>
      <c r="G61" s="9">
        <v>0</v>
      </c>
      <c r="H61" s="9">
        <v>0</v>
      </c>
      <c r="I61" s="9">
        <v>0</v>
      </c>
      <c r="J61" s="22">
        <v>0</v>
      </c>
      <c r="K61" s="22">
        <f t="shared" si="11"/>
        <v>2185</v>
      </c>
      <c r="L61" s="22">
        <f t="shared" si="11"/>
        <v>3938.68</v>
      </c>
    </row>
    <row r="62" spans="1:12" x14ac:dyDescent="0.25">
      <c r="A62" s="35">
        <v>43</v>
      </c>
      <c r="B62" s="58" t="s">
        <v>67</v>
      </c>
      <c r="C62" s="9">
        <v>86</v>
      </c>
      <c r="D62" s="9">
        <v>1988.59</v>
      </c>
      <c r="E62" s="9">
        <v>5</v>
      </c>
      <c r="F62" s="9">
        <v>250</v>
      </c>
      <c r="G62" s="9">
        <v>0</v>
      </c>
      <c r="H62" s="9">
        <v>0</v>
      </c>
      <c r="I62" s="9">
        <v>0</v>
      </c>
      <c r="J62" s="22">
        <v>0</v>
      </c>
      <c r="K62" s="22">
        <f t="shared" si="11"/>
        <v>91</v>
      </c>
      <c r="L62" s="22">
        <f t="shared" si="11"/>
        <v>2238.59</v>
      </c>
    </row>
    <row r="63" spans="1:12" x14ac:dyDescent="0.25">
      <c r="A63" s="35">
        <v>44</v>
      </c>
      <c r="B63" s="58" t="s">
        <v>68</v>
      </c>
      <c r="C63" s="9">
        <v>6</v>
      </c>
      <c r="D63" s="9">
        <v>149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22">
        <v>0</v>
      </c>
      <c r="K63" s="22">
        <f t="shared" si="11"/>
        <v>6</v>
      </c>
      <c r="L63" s="22">
        <f t="shared" si="11"/>
        <v>149</v>
      </c>
    </row>
    <row r="64" spans="1:12" x14ac:dyDescent="0.25">
      <c r="A64" s="35">
        <v>45</v>
      </c>
      <c r="B64" s="58" t="s">
        <v>69</v>
      </c>
      <c r="C64" s="9">
        <v>81</v>
      </c>
      <c r="D64" s="9">
        <v>1661.61</v>
      </c>
      <c r="E64" s="9">
        <v>11</v>
      </c>
      <c r="F64" s="9">
        <v>280.7</v>
      </c>
      <c r="G64" s="9">
        <v>0</v>
      </c>
      <c r="H64" s="9">
        <v>0</v>
      </c>
      <c r="I64" s="9">
        <v>3</v>
      </c>
      <c r="J64" s="22">
        <v>93</v>
      </c>
      <c r="K64" s="22">
        <f t="shared" si="11"/>
        <v>95</v>
      </c>
      <c r="L64" s="22">
        <f t="shared" si="11"/>
        <v>2035.31</v>
      </c>
    </row>
    <row r="65" spans="1:12" x14ac:dyDescent="0.25">
      <c r="A65" s="35">
        <v>46</v>
      </c>
      <c r="B65" s="58" t="s">
        <v>71</v>
      </c>
      <c r="C65" s="9">
        <v>159</v>
      </c>
      <c r="D65" s="9">
        <v>98.1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22">
        <v>0</v>
      </c>
      <c r="K65" s="22">
        <f t="shared" si="11"/>
        <v>159</v>
      </c>
      <c r="L65" s="22">
        <f t="shared" si="11"/>
        <v>98.1</v>
      </c>
    </row>
    <row r="66" spans="1:12" x14ac:dyDescent="0.25">
      <c r="A66" s="35">
        <v>47</v>
      </c>
      <c r="B66" s="58" t="s">
        <v>72</v>
      </c>
      <c r="C66" s="9">
        <v>217</v>
      </c>
      <c r="D66" s="9">
        <v>711.51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22">
        <v>0</v>
      </c>
      <c r="K66" s="22">
        <f t="shared" si="11"/>
        <v>217</v>
      </c>
      <c r="L66" s="22">
        <f t="shared" si="11"/>
        <v>711.51</v>
      </c>
    </row>
    <row r="67" spans="1:12" ht="15.75" x14ac:dyDescent="0.25">
      <c r="A67" s="38" t="s">
        <v>73</v>
      </c>
      <c r="B67" s="59" t="s">
        <v>27</v>
      </c>
      <c r="C67" s="24">
        <f>SUM(C58:C66)</f>
        <v>14121</v>
      </c>
      <c r="D67" s="24">
        <f t="shared" ref="D67:L67" si="12">SUM(D58:D66)</f>
        <v>124543.03999999999</v>
      </c>
      <c r="E67" s="24">
        <f t="shared" si="12"/>
        <v>108</v>
      </c>
      <c r="F67" s="24">
        <f t="shared" si="12"/>
        <v>8457.6200000000008</v>
      </c>
      <c r="G67" s="24">
        <f t="shared" si="12"/>
        <v>0</v>
      </c>
      <c r="H67" s="24">
        <f t="shared" si="12"/>
        <v>0</v>
      </c>
      <c r="I67" s="24">
        <f t="shared" si="12"/>
        <v>23</v>
      </c>
      <c r="J67" s="24">
        <f t="shared" si="12"/>
        <v>3441</v>
      </c>
      <c r="K67" s="24">
        <f t="shared" si="12"/>
        <v>14252</v>
      </c>
      <c r="L67" s="24">
        <f t="shared" si="12"/>
        <v>136441.66</v>
      </c>
    </row>
    <row r="68" spans="1:12" ht="15.75" x14ac:dyDescent="0.25">
      <c r="A68" s="159" t="s">
        <v>74</v>
      </c>
      <c r="B68" s="159"/>
      <c r="C68" s="24">
        <f t="shared" ref="C68:K68" si="13">C48+C52+C56+C67</f>
        <v>327389</v>
      </c>
      <c r="D68" s="24">
        <f t="shared" si="13"/>
        <v>4242370.53</v>
      </c>
      <c r="E68" s="24">
        <f t="shared" si="13"/>
        <v>26666</v>
      </c>
      <c r="F68" s="24">
        <f t="shared" si="13"/>
        <v>3482521.2600000002</v>
      </c>
      <c r="G68" s="24">
        <f t="shared" si="13"/>
        <v>49</v>
      </c>
      <c r="H68" s="24">
        <f t="shared" si="13"/>
        <v>4540.09</v>
      </c>
      <c r="I68" s="24">
        <f t="shared" si="13"/>
        <v>4776</v>
      </c>
      <c r="J68" s="24">
        <f t="shared" si="13"/>
        <v>1697366</v>
      </c>
      <c r="K68" s="24">
        <f t="shared" si="13"/>
        <v>358880</v>
      </c>
      <c r="L68" s="24">
        <f>L48+L52+L56+L67</f>
        <v>9426797.8800000008</v>
      </c>
    </row>
  </sheetData>
  <mergeCells count="19">
    <mergeCell ref="A1:L1"/>
    <mergeCell ref="A2:L2"/>
    <mergeCell ref="A3:L3"/>
    <mergeCell ref="A4:L4"/>
    <mergeCell ref="H5:I5"/>
    <mergeCell ref="A53:L53"/>
    <mergeCell ref="A57:L57"/>
    <mergeCell ref="A68:B68"/>
    <mergeCell ref="G7:H8"/>
    <mergeCell ref="I7:J8"/>
    <mergeCell ref="K7:L8"/>
    <mergeCell ref="A10:L10"/>
    <mergeCell ref="A24:L24"/>
    <mergeCell ref="A49:L49"/>
    <mergeCell ref="A6:A9"/>
    <mergeCell ref="B6:B9"/>
    <mergeCell ref="C6:L6"/>
    <mergeCell ref="C7:D8"/>
    <mergeCell ref="E7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2C7-DCA2-4866-962C-37262655BBB3}">
  <dimension ref="A1:R67"/>
  <sheetViews>
    <sheetView workbookViewId="0">
      <selection activeCell="A5" sqref="A1:R1048576"/>
    </sheetView>
  </sheetViews>
  <sheetFormatPr defaultRowHeight="15" x14ac:dyDescent="0.25"/>
  <cols>
    <col min="1" max="1" width="8.5703125" bestFit="1" customWidth="1"/>
    <col min="2" max="2" width="43.140625" bestFit="1" customWidth="1"/>
    <col min="3" max="3" width="5.140625" bestFit="1" customWidth="1"/>
    <col min="4" max="4" width="10.28515625" bestFit="1" customWidth="1"/>
    <col min="5" max="5" width="6.42578125" bestFit="1" customWidth="1"/>
    <col min="6" max="6" width="10.28515625" bestFit="1" customWidth="1"/>
    <col min="7" max="7" width="7.7109375" bestFit="1" customWidth="1"/>
    <col min="8" max="8" width="11.5703125" bestFit="1" customWidth="1"/>
    <col min="9" max="9" width="7.7109375" bestFit="1" customWidth="1"/>
    <col min="10" max="10" width="11.5703125" bestFit="1" customWidth="1"/>
    <col min="11" max="11" width="7.7109375" bestFit="1" customWidth="1"/>
    <col min="12" max="12" width="11.5703125" bestFit="1" customWidth="1"/>
    <col min="13" max="13" width="5.140625" bestFit="1" customWidth="1"/>
    <col min="14" max="16" width="9" bestFit="1" customWidth="1"/>
    <col min="17" max="18" width="10.28515625" bestFit="1" customWidth="1"/>
  </cols>
  <sheetData>
    <row r="1" spans="1:18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18" x14ac:dyDescent="0.25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 ht="15.75" x14ac:dyDescent="0.25">
      <c r="A3" s="153" t="s">
        <v>185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1:18" x14ac:dyDescent="0.2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ht="15.75" x14ac:dyDescent="0.25">
      <c r="A5" s="44"/>
      <c r="B5" s="44"/>
      <c r="C5" s="44"/>
      <c r="D5" s="44"/>
      <c r="E5" s="44"/>
      <c r="F5" s="44"/>
      <c r="G5" s="44"/>
      <c r="H5" s="44"/>
      <c r="I5" s="44"/>
      <c r="J5" s="61"/>
      <c r="K5" s="29"/>
      <c r="L5" s="133" t="s">
        <v>194</v>
      </c>
      <c r="M5" s="133"/>
      <c r="N5" s="133"/>
      <c r="O5" s="162" t="s">
        <v>187</v>
      </c>
      <c r="P5" s="162"/>
      <c r="Q5" s="44"/>
      <c r="R5" s="61"/>
    </row>
    <row r="6" spans="1:18" ht="15.75" x14ac:dyDescent="0.25">
      <c r="A6" s="154" t="s">
        <v>5</v>
      </c>
      <c r="B6" s="154" t="s">
        <v>6</v>
      </c>
      <c r="C6" s="132" t="s">
        <v>180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54" t="s">
        <v>207</v>
      </c>
      <c r="P6" s="154"/>
      <c r="Q6" s="161" t="s">
        <v>208</v>
      </c>
      <c r="R6" s="161"/>
    </row>
    <row r="7" spans="1:18" ht="15.75" x14ac:dyDescent="0.25">
      <c r="A7" s="154"/>
      <c r="B7" s="154"/>
      <c r="C7" s="132" t="s">
        <v>174</v>
      </c>
      <c r="D7" s="132"/>
      <c r="E7" s="132" t="s">
        <v>175</v>
      </c>
      <c r="F7" s="132"/>
      <c r="G7" s="132" t="s">
        <v>176</v>
      </c>
      <c r="H7" s="132"/>
      <c r="I7" s="132" t="s">
        <v>177</v>
      </c>
      <c r="J7" s="132"/>
      <c r="K7" s="132" t="s">
        <v>178</v>
      </c>
      <c r="L7" s="132"/>
      <c r="M7" s="132" t="s">
        <v>179</v>
      </c>
      <c r="N7" s="132"/>
      <c r="O7" s="154"/>
      <c r="P7" s="154"/>
      <c r="Q7" s="161"/>
      <c r="R7" s="161"/>
    </row>
    <row r="8" spans="1:18" ht="15.75" x14ac:dyDescent="0.25">
      <c r="A8" s="154"/>
      <c r="B8" s="154"/>
      <c r="C8" s="43" t="s">
        <v>140</v>
      </c>
      <c r="D8" s="43" t="s">
        <v>141</v>
      </c>
      <c r="E8" s="43" t="s">
        <v>140</v>
      </c>
      <c r="F8" s="43" t="s">
        <v>141</v>
      </c>
      <c r="G8" s="43" t="s">
        <v>140</v>
      </c>
      <c r="H8" s="43" t="s">
        <v>141</v>
      </c>
      <c r="I8" s="43" t="s">
        <v>140</v>
      </c>
      <c r="J8" s="43" t="s">
        <v>141</v>
      </c>
      <c r="K8" s="43" t="s">
        <v>140</v>
      </c>
      <c r="L8" s="43" t="s">
        <v>141</v>
      </c>
      <c r="M8" s="43" t="s">
        <v>140</v>
      </c>
      <c r="N8" s="43" t="s">
        <v>141</v>
      </c>
      <c r="O8" s="43" t="s">
        <v>140</v>
      </c>
      <c r="P8" s="43" t="s">
        <v>141</v>
      </c>
      <c r="Q8" s="43" t="s">
        <v>140</v>
      </c>
      <c r="R8" s="43" t="s">
        <v>141</v>
      </c>
    </row>
    <row r="9" spans="1:18" ht="15.75" x14ac:dyDescent="0.25">
      <c r="A9" s="151" t="s">
        <v>193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</row>
    <row r="10" spans="1:18" ht="15.75" x14ac:dyDescent="0.25">
      <c r="A10" s="35">
        <v>1</v>
      </c>
      <c r="B10" s="58" t="s">
        <v>14</v>
      </c>
      <c r="C10" s="9">
        <v>1</v>
      </c>
      <c r="D10" s="9">
        <v>1598.3</v>
      </c>
      <c r="E10" s="9">
        <v>886</v>
      </c>
      <c r="F10" s="9">
        <v>1837.71</v>
      </c>
      <c r="G10" s="9">
        <v>270</v>
      </c>
      <c r="H10" s="9">
        <v>851.94</v>
      </c>
      <c r="I10" s="9">
        <v>15</v>
      </c>
      <c r="J10" s="9">
        <v>1180.4000000000001</v>
      </c>
      <c r="K10" s="9">
        <v>2062</v>
      </c>
      <c r="L10" s="9">
        <v>3472.35</v>
      </c>
      <c r="M10" s="9">
        <v>1</v>
      </c>
      <c r="N10" s="9">
        <v>1.77</v>
      </c>
      <c r="O10" s="24">
        <f>M10+K10+I10+G10+E10+C10</f>
        <v>3235</v>
      </c>
      <c r="P10" s="24">
        <f>N10+L10+J10+H10+F10+D10</f>
        <v>8942.4700000000012</v>
      </c>
      <c r="Q10" s="9">
        <f>VLOOKUP(B10,[3]ACPDisbursement!$B$9:$AX$73,48,0)</f>
        <v>242039</v>
      </c>
      <c r="R10" s="22">
        <f>VLOOKUP(B10,[3]ACPDisbursement!$B$9:$AX$73,49,0)</f>
        <v>578069.67000000004</v>
      </c>
    </row>
    <row r="11" spans="1:18" ht="15.75" x14ac:dyDescent="0.25">
      <c r="A11" s="35">
        <v>2</v>
      </c>
      <c r="B11" s="58" t="s">
        <v>15</v>
      </c>
      <c r="C11" s="9">
        <v>0</v>
      </c>
      <c r="D11" s="9">
        <v>0</v>
      </c>
      <c r="E11" s="9">
        <v>124</v>
      </c>
      <c r="F11" s="9">
        <v>163.37</v>
      </c>
      <c r="G11" s="9">
        <v>620</v>
      </c>
      <c r="H11" s="9">
        <v>5439.54</v>
      </c>
      <c r="I11" s="9">
        <v>0</v>
      </c>
      <c r="J11" s="9">
        <v>0</v>
      </c>
      <c r="K11" s="9">
        <v>4</v>
      </c>
      <c r="L11" s="9">
        <v>59.63</v>
      </c>
      <c r="M11" s="9">
        <v>0</v>
      </c>
      <c r="N11" s="9">
        <v>0</v>
      </c>
      <c r="O11" s="24">
        <f t="shared" ref="O11:P21" si="0">M11+K11+I11+G11+E11+C11</f>
        <v>748</v>
      </c>
      <c r="P11" s="24">
        <f t="shared" si="0"/>
        <v>5662.54</v>
      </c>
      <c r="Q11" s="9">
        <f>VLOOKUP(B11,[3]ACPDisbursement!$B$9:$AX$73,48,0)</f>
        <v>31744</v>
      </c>
      <c r="R11" s="22">
        <f>VLOOKUP(B11,[3]ACPDisbursement!$B$9:$AX$73,49,0)</f>
        <v>68541.84</v>
      </c>
    </row>
    <row r="12" spans="1:18" ht="15.75" x14ac:dyDescent="0.25">
      <c r="A12" s="35">
        <v>3</v>
      </c>
      <c r="B12" s="58" t="s">
        <v>16</v>
      </c>
      <c r="C12" s="9">
        <v>0</v>
      </c>
      <c r="D12" s="9">
        <v>0</v>
      </c>
      <c r="E12" s="9">
        <v>61</v>
      </c>
      <c r="F12" s="9">
        <v>113.43</v>
      </c>
      <c r="G12" s="9">
        <v>84</v>
      </c>
      <c r="H12" s="9">
        <v>591.77</v>
      </c>
      <c r="I12" s="9">
        <v>0</v>
      </c>
      <c r="J12" s="9">
        <v>0</v>
      </c>
      <c r="K12" s="9">
        <v>223</v>
      </c>
      <c r="L12" s="9">
        <v>208.38</v>
      </c>
      <c r="M12" s="9">
        <v>0</v>
      </c>
      <c r="N12" s="9">
        <v>0</v>
      </c>
      <c r="O12" s="24">
        <f t="shared" si="0"/>
        <v>368</v>
      </c>
      <c r="P12" s="24">
        <f t="shared" si="0"/>
        <v>913.57999999999993</v>
      </c>
      <c r="Q12" s="9">
        <f>VLOOKUP(B12,[3]ACPDisbursement!$B$9:$AX$73,48,0)</f>
        <v>1122</v>
      </c>
      <c r="R12" s="22">
        <f>VLOOKUP(B12,[3]ACPDisbursement!$B$9:$AX$73,49,0)</f>
        <v>2875.8</v>
      </c>
    </row>
    <row r="13" spans="1:18" ht="15.75" x14ac:dyDescent="0.25">
      <c r="A13" s="35">
        <v>4</v>
      </c>
      <c r="B13" s="58" t="s">
        <v>17</v>
      </c>
      <c r="C13" s="9">
        <v>0</v>
      </c>
      <c r="D13" s="9">
        <v>0</v>
      </c>
      <c r="E13" s="9">
        <v>356</v>
      </c>
      <c r="F13" s="9">
        <v>473.23</v>
      </c>
      <c r="G13" s="9">
        <v>435</v>
      </c>
      <c r="H13" s="9">
        <v>2730.21</v>
      </c>
      <c r="I13" s="9">
        <v>390</v>
      </c>
      <c r="J13" s="9">
        <v>577.30999999999995</v>
      </c>
      <c r="K13" s="9">
        <v>1</v>
      </c>
      <c r="L13" s="9">
        <v>0.5</v>
      </c>
      <c r="M13" s="9">
        <v>0</v>
      </c>
      <c r="N13" s="9">
        <v>0</v>
      </c>
      <c r="O13" s="24">
        <f t="shared" si="0"/>
        <v>1182</v>
      </c>
      <c r="P13" s="24">
        <f t="shared" si="0"/>
        <v>3781.25</v>
      </c>
      <c r="Q13" s="9">
        <f>VLOOKUP(B13,[3]ACPDisbursement!$B$9:$AX$73,48,0)</f>
        <v>17752</v>
      </c>
      <c r="R13" s="22">
        <f>VLOOKUP(B13,[3]ACPDisbursement!$B$9:$AX$73,49,0)</f>
        <v>52590.47</v>
      </c>
    </row>
    <row r="14" spans="1:18" ht="15.75" x14ac:dyDescent="0.25">
      <c r="A14" s="35">
        <v>5</v>
      </c>
      <c r="B14" s="58" t="s">
        <v>18</v>
      </c>
      <c r="C14" s="9">
        <v>0</v>
      </c>
      <c r="D14" s="9">
        <v>0</v>
      </c>
      <c r="E14" s="9">
        <v>197</v>
      </c>
      <c r="F14" s="9">
        <v>459.42</v>
      </c>
      <c r="G14" s="9">
        <v>568</v>
      </c>
      <c r="H14" s="9">
        <v>3772.72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24">
        <f t="shared" si="0"/>
        <v>765</v>
      </c>
      <c r="P14" s="24">
        <f t="shared" si="0"/>
        <v>4232.1399999999994</v>
      </c>
      <c r="Q14" s="9">
        <f>VLOOKUP(B14,[3]ACPDisbursement!$B$9:$AX$73,48,0)</f>
        <v>28125</v>
      </c>
      <c r="R14" s="22">
        <f>VLOOKUP(B14,[3]ACPDisbursement!$B$9:$AX$73,49,0)</f>
        <v>72200.600000000006</v>
      </c>
    </row>
    <row r="15" spans="1:18" ht="15.75" x14ac:dyDescent="0.25">
      <c r="A15" s="35">
        <v>6</v>
      </c>
      <c r="B15" s="58" t="s">
        <v>19</v>
      </c>
      <c r="C15" s="9">
        <v>0</v>
      </c>
      <c r="D15" s="9">
        <v>0</v>
      </c>
      <c r="E15" s="9">
        <v>32</v>
      </c>
      <c r="F15" s="9">
        <v>60.02</v>
      </c>
      <c r="G15" s="9">
        <v>121</v>
      </c>
      <c r="H15" s="9">
        <v>1254.24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24">
        <f t="shared" si="0"/>
        <v>153</v>
      </c>
      <c r="P15" s="24">
        <f t="shared" si="0"/>
        <v>1314.26</v>
      </c>
      <c r="Q15" s="9">
        <f>VLOOKUP(B15,[3]ACPDisbursement!$B$9:$AX$73,48,0)</f>
        <v>1892</v>
      </c>
      <c r="R15" s="22">
        <f>VLOOKUP(B15,[3]ACPDisbursement!$B$9:$AX$73,49,0)</f>
        <v>4120.5200000000004</v>
      </c>
    </row>
    <row r="16" spans="1:18" ht="15.75" x14ac:dyDescent="0.25">
      <c r="A16" s="35">
        <v>7</v>
      </c>
      <c r="B16" s="58" t="s">
        <v>20</v>
      </c>
      <c r="C16" s="9">
        <v>9</v>
      </c>
      <c r="D16" s="9">
        <v>0</v>
      </c>
      <c r="E16" s="9">
        <v>32</v>
      </c>
      <c r="F16" s="9">
        <v>33.979999999999997</v>
      </c>
      <c r="G16" s="9">
        <v>92</v>
      </c>
      <c r="H16" s="9">
        <v>659.94</v>
      </c>
      <c r="I16" s="9">
        <v>0</v>
      </c>
      <c r="J16" s="9">
        <v>0</v>
      </c>
      <c r="K16" s="9">
        <v>20</v>
      </c>
      <c r="L16" s="9">
        <v>10.93</v>
      </c>
      <c r="M16" s="9">
        <v>0</v>
      </c>
      <c r="N16" s="9">
        <v>0</v>
      </c>
      <c r="O16" s="24">
        <f t="shared" si="0"/>
        <v>153</v>
      </c>
      <c r="P16" s="24">
        <f t="shared" si="0"/>
        <v>704.85</v>
      </c>
      <c r="Q16" s="9">
        <f>VLOOKUP(B16,[3]ACPDisbursement!$B$9:$AX$73,48,0)</f>
        <v>1054</v>
      </c>
      <c r="R16" s="22">
        <f>VLOOKUP(B16,[3]ACPDisbursement!$B$9:$AX$73,49,0)</f>
        <v>3275.86</v>
      </c>
    </row>
    <row r="17" spans="1:18" ht="15.75" x14ac:dyDescent="0.25">
      <c r="A17" s="35">
        <v>8</v>
      </c>
      <c r="B17" s="58" t="s">
        <v>21</v>
      </c>
      <c r="C17" s="9">
        <v>1</v>
      </c>
      <c r="D17" s="9">
        <v>59.35</v>
      </c>
      <c r="E17" s="9">
        <v>633</v>
      </c>
      <c r="F17" s="9">
        <v>1012.94</v>
      </c>
      <c r="G17" s="9">
        <v>1734</v>
      </c>
      <c r="H17" s="9">
        <v>16679.8</v>
      </c>
      <c r="I17" s="9">
        <v>2268</v>
      </c>
      <c r="J17" s="9">
        <v>5361.4</v>
      </c>
      <c r="K17" s="9">
        <v>1</v>
      </c>
      <c r="L17" s="9">
        <v>1.35</v>
      </c>
      <c r="M17" s="9">
        <v>0</v>
      </c>
      <c r="N17" s="9">
        <v>0</v>
      </c>
      <c r="O17" s="24">
        <f t="shared" si="0"/>
        <v>4637</v>
      </c>
      <c r="P17" s="24">
        <f t="shared" si="0"/>
        <v>23114.839999999997</v>
      </c>
      <c r="Q17" s="9">
        <f>VLOOKUP(B17,[3]ACPDisbursement!$B$9:$AX$73,48,0)</f>
        <v>151995</v>
      </c>
      <c r="R17" s="22">
        <f>VLOOKUP(B17,[3]ACPDisbursement!$B$9:$AX$73,49,0)</f>
        <v>449991.65</v>
      </c>
    </row>
    <row r="18" spans="1:18" ht="15.75" x14ac:dyDescent="0.25">
      <c r="A18" s="35">
        <v>9</v>
      </c>
      <c r="B18" s="58" t="s">
        <v>22</v>
      </c>
      <c r="C18" s="9">
        <v>0</v>
      </c>
      <c r="D18" s="9">
        <v>0</v>
      </c>
      <c r="E18" s="9">
        <v>0</v>
      </c>
      <c r="F18" s="9">
        <v>0</v>
      </c>
      <c r="G18" s="9">
        <v>10</v>
      </c>
      <c r="H18" s="9">
        <v>84.73</v>
      </c>
      <c r="I18" s="9">
        <v>62</v>
      </c>
      <c r="J18" s="9">
        <v>115.24</v>
      </c>
      <c r="K18" s="9">
        <v>1</v>
      </c>
      <c r="L18" s="9">
        <v>11.42</v>
      </c>
      <c r="M18" s="9">
        <v>0</v>
      </c>
      <c r="N18" s="9">
        <v>0</v>
      </c>
      <c r="O18" s="24">
        <f t="shared" si="0"/>
        <v>73</v>
      </c>
      <c r="P18" s="24">
        <f t="shared" si="0"/>
        <v>211.39</v>
      </c>
      <c r="Q18" s="9">
        <f>VLOOKUP(B18,[3]ACPDisbursement!$B$9:$AX$73,48,0)</f>
        <v>527</v>
      </c>
      <c r="R18" s="22">
        <f>VLOOKUP(B18,[3]ACPDisbursement!$B$9:$AX$73,49,0)</f>
        <v>1721.57</v>
      </c>
    </row>
    <row r="19" spans="1:18" ht="15.75" x14ac:dyDescent="0.25">
      <c r="A19" s="35">
        <v>10</v>
      </c>
      <c r="B19" s="58" t="s">
        <v>23</v>
      </c>
      <c r="C19" s="9">
        <v>0</v>
      </c>
      <c r="D19" s="9">
        <v>0</v>
      </c>
      <c r="E19" s="9">
        <v>252</v>
      </c>
      <c r="F19" s="9">
        <v>349.49</v>
      </c>
      <c r="G19" s="9">
        <v>399</v>
      </c>
      <c r="H19" s="9">
        <v>2154.7600000000002</v>
      </c>
      <c r="I19" s="9">
        <v>0</v>
      </c>
      <c r="J19" s="9">
        <v>0</v>
      </c>
      <c r="K19" s="9">
        <v>1003</v>
      </c>
      <c r="L19" s="9">
        <v>21.26</v>
      </c>
      <c r="M19" s="9">
        <v>7</v>
      </c>
      <c r="N19" s="9">
        <v>79.86</v>
      </c>
      <c r="O19" s="24">
        <f t="shared" si="0"/>
        <v>1661</v>
      </c>
      <c r="P19" s="24">
        <f t="shared" si="0"/>
        <v>2605.37</v>
      </c>
      <c r="Q19" s="9">
        <f>VLOOKUP(B19,[3]ACPDisbursement!$B$9:$AX$73,48,0)</f>
        <v>31333</v>
      </c>
      <c r="R19" s="22">
        <f>VLOOKUP(B19,[3]ACPDisbursement!$B$9:$AX$73,49,0)</f>
        <v>81898.429999999993</v>
      </c>
    </row>
    <row r="20" spans="1:18" ht="15.75" x14ac:dyDescent="0.25">
      <c r="A20" s="35">
        <v>11</v>
      </c>
      <c r="B20" s="58" t="s">
        <v>24</v>
      </c>
      <c r="C20" s="9">
        <v>0</v>
      </c>
      <c r="D20" s="9">
        <v>0</v>
      </c>
      <c r="E20" s="9">
        <v>102</v>
      </c>
      <c r="F20" s="9">
        <v>98.25</v>
      </c>
      <c r="G20" s="9">
        <v>531</v>
      </c>
      <c r="H20" s="9">
        <v>3283.53</v>
      </c>
      <c r="I20" s="9">
        <v>1</v>
      </c>
      <c r="J20" s="9">
        <v>340</v>
      </c>
      <c r="K20" s="9">
        <v>2885</v>
      </c>
      <c r="L20" s="9">
        <v>20755.689999999999</v>
      </c>
      <c r="M20" s="9">
        <v>0</v>
      </c>
      <c r="N20" s="9">
        <v>0</v>
      </c>
      <c r="O20" s="24">
        <f t="shared" si="0"/>
        <v>3519</v>
      </c>
      <c r="P20" s="24">
        <f t="shared" si="0"/>
        <v>24477.469999999998</v>
      </c>
      <c r="Q20" s="9">
        <f>VLOOKUP(B20,[3]ACPDisbursement!$B$9:$AX$73,48,0)</f>
        <v>11393</v>
      </c>
      <c r="R20" s="22">
        <f>VLOOKUP(B20,[3]ACPDisbursement!$B$9:$AX$73,49,0)</f>
        <v>28155.98</v>
      </c>
    </row>
    <row r="21" spans="1:18" ht="15.75" x14ac:dyDescent="0.25">
      <c r="A21" s="35">
        <v>12</v>
      </c>
      <c r="B21" s="58" t="s">
        <v>25</v>
      </c>
      <c r="C21" s="9">
        <v>4</v>
      </c>
      <c r="D21" s="9">
        <v>1096.78</v>
      </c>
      <c r="E21" s="9">
        <v>2254</v>
      </c>
      <c r="F21" s="9">
        <v>3722.04</v>
      </c>
      <c r="G21" s="9">
        <v>6516</v>
      </c>
      <c r="H21" s="9">
        <v>48225.7</v>
      </c>
      <c r="I21" s="9">
        <v>7556</v>
      </c>
      <c r="J21" s="9">
        <v>23394.26</v>
      </c>
      <c r="K21" s="9">
        <v>0</v>
      </c>
      <c r="L21" s="9">
        <v>0</v>
      </c>
      <c r="M21" s="9">
        <v>12</v>
      </c>
      <c r="N21" s="9">
        <v>585.25</v>
      </c>
      <c r="O21" s="24">
        <f t="shared" si="0"/>
        <v>16342</v>
      </c>
      <c r="P21" s="24">
        <f t="shared" si="0"/>
        <v>77024.029999999984</v>
      </c>
      <c r="Q21" s="9">
        <f>VLOOKUP(B21,[3]ACPDisbursement!$B$9:$AX$73,48,0)</f>
        <v>157839</v>
      </c>
      <c r="R21" s="22">
        <f>VLOOKUP(B21,[3]ACPDisbursement!$B$9:$AX$73,49,0)</f>
        <v>377670.97</v>
      </c>
    </row>
    <row r="22" spans="1:18" ht="15.75" x14ac:dyDescent="0.25">
      <c r="A22" s="24" t="s">
        <v>26</v>
      </c>
      <c r="B22" s="59" t="s">
        <v>27</v>
      </c>
      <c r="C22" s="24">
        <f>SUM(C10:C21)</f>
        <v>15</v>
      </c>
      <c r="D22" s="24">
        <f t="shared" ref="D22:N22" si="1">SUM(D10:D21)</f>
        <v>2754.43</v>
      </c>
      <c r="E22" s="24">
        <f t="shared" si="1"/>
        <v>4929</v>
      </c>
      <c r="F22" s="24">
        <f t="shared" si="1"/>
        <v>8323.880000000001</v>
      </c>
      <c r="G22" s="24">
        <f t="shared" si="1"/>
        <v>11380</v>
      </c>
      <c r="H22" s="24">
        <f t="shared" si="1"/>
        <v>85728.87999999999</v>
      </c>
      <c r="I22" s="24">
        <f t="shared" si="1"/>
        <v>10292</v>
      </c>
      <c r="J22" s="24">
        <f t="shared" si="1"/>
        <v>30968.609999999997</v>
      </c>
      <c r="K22" s="24">
        <f t="shared" si="1"/>
        <v>6200</v>
      </c>
      <c r="L22" s="24">
        <f t="shared" si="1"/>
        <v>24541.51</v>
      </c>
      <c r="M22" s="24">
        <f t="shared" si="1"/>
        <v>20</v>
      </c>
      <c r="N22" s="24">
        <f t="shared" si="1"/>
        <v>666.88</v>
      </c>
      <c r="O22" s="24">
        <f>SUM(O10:O21)</f>
        <v>32836</v>
      </c>
      <c r="P22" s="24">
        <f>SUM(P10:P21)</f>
        <v>152984.18999999997</v>
      </c>
      <c r="Q22" s="24">
        <f>SUM(Q10:Q21)</f>
        <v>676815</v>
      </c>
      <c r="R22" s="24">
        <f>SUM(R10:R21)</f>
        <v>1721113.36</v>
      </c>
    </row>
    <row r="23" spans="1:18" ht="15.75" x14ac:dyDescent="0.25">
      <c r="A23" s="151" t="s">
        <v>81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</row>
    <row r="24" spans="1:18" ht="15.75" x14ac:dyDescent="0.25">
      <c r="A24" s="35">
        <v>13</v>
      </c>
      <c r="B24" s="58" t="s">
        <v>31</v>
      </c>
      <c r="C24" s="9">
        <v>0</v>
      </c>
      <c r="D24" s="9">
        <v>0</v>
      </c>
      <c r="E24" s="9">
        <v>2</v>
      </c>
      <c r="F24" s="9">
        <v>1.57</v>
      </c>
      <c r="G24" s="9">
        <v>0</v>
      </c>
      <c r="H24" s="9">
        <v>0</v>
      </c>
      <c r="I24" s="9">
        <v>0</v>
      </c>
      <c r="J24" s="9">
        <v>0</v>
      </c>
      <c r="K24" s="9">
        <v>3</v>
      </c>
      <c r="L24" s="9">
        <v>7.79</v>
      </c>
      <c r="M24" s="9">
        <v>0</v>
      </c>
      <c r="N24" s="9">
        <v>0</v>
      </c>
      <c r="O24" s="24">
        <f t="shared" ref="O24:P45" si="2">M24+K24+I24+G24+E24+C24</f>
        <v>5</v>
      </c>
      <c r="P24" s="24">
        <f t="shared" si="2"/>
        <v>9.36</v>
      </c>
      <c r="Q24" s="9">
        <f>VLOOKUP(B24,[3]ACPDisbursement!$B$9:$AX$73,48,0)</f>
        <v>36</v>
      </c>
      <c r="R24" s="22">
        <f>VLOOKUP(B24,[3]ACPDisbursement!$B$9:$AX$73,49,0)</f>
        <v>203.38</v>
      </c>
    </row>
    <row r="25" spans="1:18" ht="15.75" x14ac:dyDescent="0.25">
      <c r="A25" s="35">
        <v>14</v>
      </c>
      <c r="B25" s="58" t="s">
        <v>35</v>
      </c>
      <c r="C25" s="9">
        <v>0</v>
      </c>
      <c r="D25" s="9">
        <v>0</v>
      </c>
      <c r="E25" s="9">
        <v>0</v>
      </c>
      <c r="F25" s="9">
        <v>0</v>
      </c>
      <c r="G25" s="9">
        <v>6</v>
      </c>
      <c r="H25" s="9">
        <v>106.5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24">
        <f t="shared" si="2"/>
        <v>6</v>
      </c>
      <c r="P25" s="24">
        <f t="shared" si="2"/>
        <v>106.5</v>
      </c>
      <c r="Q25" s="9">
        <f>VLOOKUP(B25,[3]ACPDisbursement!$B$9:$AX$73,48,0)</f>
        <v>128</v>
      </c>
      <c r="R25" s="22">
        <f>VLOOKUP(B25,[3]ACPDisbursement!$B$9:$AX$73,49,0)</f>
        <v>686.88</v>
      </c>
    </row>
    <row r="26" spans="1:18" ht="15.75" x14ac:dyDescent="0.25">
      <c r="A26" s="35">
        <v>15</v>
      </c>
      <c r="B26" s="58" t="s">
        <v>41</v>
      </c>
      <c r="C26" s="9">
        <v>0</v>
      </c>
      <c r="D26" s="9">
        <v>0</v>
      </c>
      <c r="E26" s="9">
        <v>1</v>
      </c>
      <c r="F26" s="9">
        <v>1.3</v>
      </c>
      <c r="G26" s="9">
        <v>3</v>
      </c>
      <c r="H26" s="9">
        <v>11.88</v>
      </c>
      <c r="I26" s="9">
        <v>0</v>
      </c>
      <c r="J26" s="9">
        <v>0</v>
      </c>
      <c r="K26" s="9">
        <v>1</v>
      </c>
      <c r="L26" s="9">
        <v>7</v>
      </c>
      <c r="M26" s="9">
        <v>0</v>
      </c>
      <c r="N26" s="9">
        <v>0</v>
      </c>
      <c r="O26" s="24">
        <f t="shared" si="2"/>
        <v>5</v>
      </c>
      <c r="P26" s="24">
        <f t="shared" si="2"/>
        <v>20.180000000000003</v>
      </c>
      <c r="Q26" s="9">
        <f>VLOOKUP(B26,[3]ACPDisbursement!$B$9:$AX$73,48,0)</f>
        <v>6</v>
      </c>
      <c r="R26" s="22">
        <f>VLOOKUP(B26,[3]ACPDisbursement!$B$9:$AX$73,49,0)</f>
        <v>62.38</v>
      </c>
    </row>
    <row r="27" spans="1:18" ht="15.75" x14ac:dyDescent="0.25">
      <c r="A27" s="35">
        <v>16</v>
      </c>
      <c r="B27" s="58" t="s">
        <v>47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24">
        <f t="shared" si="2"/>
        <v>0</v>
      </c>
      <c r="P27" s="24">
        <f t="shared" si="2"/>
        <v>0</v>
      </c>
      <c r="Q27" s="9">
        <f>VLOOKUP(B27,[3]ACPDisbursement!$B$9:$AX$73,48,0)</f>
        <v>0</v>
      </c>
      <c r="R27" s="22">
        <f>VLOOKUP(B27,[3]ACPDisbursement!$B$9:$AX$73,49,0)</f>
        <v>0</v>
      </c>
    </row>
    <row r="28" spans="1:18" ht="15.75" x14ac:dyDescent="0.25">
      <c r="A28" s="35">
        <v>17</v>
      </c>
      <c r="B28" s="58" t="s">
        <v>32</v>
      </c>
      <c r="C28" s="9">
        <v>0</v>
      </c>
      <c r="D28" s="9">
        <v>0</v>
      </c>
      <c r="E28" s="9">
        <v>2</v>
      </c>
      <c r="F28" s="9">
        <v>370</v>
      </c>
      <c r="G28" s="9">
        <v>0</v>
      </c>
      <c r="H28" s="9">
        <v>0</v>
      </c>
      <c r="I28" s="9">
        <v>0</v>
      </c>
      <c r="J28" s="9">
        <v>0</v>
      </c>
      <c r="K28" s="9">
        <v>2</v>
      </c>
      <c r="L28" s="9">
        <v>2200</v>
      </c>
      <c r="M28" s="9">
        <v>0</v>
      </c>
      <c r="N28" s="9">
        <v>0</v>
      </c>
      <c r="O28" s="24">
        <f t="shared" si="2"/>
        <v>4</v>
      </c>
      <c r="P28" s="24">
        <f t="shared" si="2"/>
        <v>2570</v>
      </c>
      <c r="Q28" s="9">
        <f>VLOOKUP(B28,[3]ACPDisbursement!$B$9:$AX$73,48,0)</f>
        <v>0</v>
      </c>
      <c r="R28" s="22">
        <f>VLOOKUP(B28,[3]ACPDisbursement!$B$9:$AX$73,49,0)</f>
        <v>0</v>
      </c>
    </row>
    <row r="29" spans="1:18" ht="15.75" x14ac:dyDescent="0.25">
      <c r="A29" s="35">
        <v>18</v>
      </c>
      <c r="B29" s="5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1</v>
      </c>
      <c r="H29" s="9">
        <v>13.5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24">
        <f t="shared" si="2"/>
        <v>1</v>
      </c>
      <c r="P29" s="24">
        <f t="shared" si="2"/>
        <v>13.5</v>
      </c>
      <c r="Q29" s="9">
        <f>VLOOKUP(B29,[3]ACPDisbursement!$B$9:$AX$73,48,0)</f>
        <v>1</v>
      </c>
      <c r="R29" s="22">
        <f>VLOOKUP(B29,[3]ACPDisbursement!$B$9:$AX$73,49,0)</f>
        <v>1.5</v>
      </c>
    </row>
    <row r="30" spans="1:18" ht="15.75" x14ac:dyDescent="0.25">
      <c r="A30" s="35">
        <v>19</v>
      </c>
      <c r="B30" s="58" t="s">
        <v>42</v>
      </c>
      <c r="C30" s="9">
        <v>5</v>
      </c>
      <c r="D30" s="9">
        <v>15.83</v>
      </c>
      <c r="E30" s="9">
        <v>0</v>
      </c>
      <c r="F30" s="9">
        <v>0</v>
      </c>
      <c r="G30" s="9">
        <v>1</v>
      </c>
      <c r="H30" s="9">
        <v>17.32</v>
      </c>
      <c r="I30" s="9">
        <v>0</v>
      </c>
      <c r="J30" s="9">
        <v>0</v>
      </c>
      <c r="K30" s="9">
        <v>1</v>
      </c>
      <c r="L30" s="9">
        <v>0.9</v>
      </c>
      <c r="M30" s="9">
        <v>1</v>
      </c>
      <c r="N30" s="9">
        <v>0.9</v>
      </c>
      <c r="O30" s="24">
        <f t="shared" si="2"/>
        <v>8</v>
      </c>
      <c r="P30" s="24">
        <f t="shared" si="2"/>
        <v>34.950000000000003</v>
      </c>
      <c r="Q30" s="9">
        <f>VLOOKUP(B30,[3]ACPDisbursement!$B$9:$AX$73,48,0)</f>
        <v>1</v>
      </c>
      <c r="R30" s="22">
        <f>VLOOKUP(B30,[3]ACPDisbursement!$B$9:$AX$73,49,0)</f>
        <v>0.9</v>
      </c>
    </row>
    <row r="31" spans="1:18" ht="15.75" x14ac:dyDescent="0.25">
      <c r="A31" s="35">
        <v>20</v>
      </c>
      <c r="B31" s="58" t="s">
        <v>43</v>
      </c>
      <c r="C31" s="9">
        <v>0</v>
      </c>
      <c r="D31" s="9">
        <v>0</v>
      </c>
      <c r="E31" s="9">
        <v>0</v>
      </c>
      <c r="F31" s="9">
        <v>0</v>
      </c>
      <c r="G31" s="9">
        <v>11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24">
        <f t="shared" si="2"/>
        <v>11</v>
      </c>
      <c r="P31" s="24">
        <f t="shared" si="2"/>
        <v>0</v>
      </c>
      <c r="Q31" s="9">
        <f>VLOOKUP(B31,[3]ACPDisbursement!$B$9:$AX$73,48,0)</f>
        <v>5</v>
      </c>
      <c r="R31" s="22">
        <f>VLOOKUP(B31,[3]ACPDisbursement!$B$9:$AX$73,49,0)</f>
        <v>0</v>
      </c>
    </row>
    <row r="32" spans="1:18" ht="15.75" x14ac:dyDescent="0.25">
      <c r="A32" s="35">
        <v>21</v>
      </c>
      <c r="B32" s="8" t="s">
        <v>45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24">
        <f t="shared" si="2"/>
        <v>0</v>
      </c>
      <c r="P32" s="24">
        <f t="shared" si="2"/>
        <v>0</v>
      </c>
      <c r="Q32" s="9">
        <f>VLOOKUP(B32,[3]ACPDisbursement!$B$9:$AX$73,48,0)</f>
        <v>0</v>
      </c>
      <c r="R32" s="22">
        <f>VLOOKUP(B32,[3]ACPDisbursement!$B$9:$AX$73,49,0)</f>
        <v>0</v>
      </c>
    </row>
    <row r="33" spans="1:18" ht="15.75" x14ac:dyDescent="0.25">
      <c r="A33" s="35">
        <v>22</v>
      </c>
      <c r="B33" s="58" t="s">
        <v>48</v>
      </c>
      <c r="C33" s="9">
        <v>0</v>
      </c>
      <c r="D33" s="9">
        <v>0</v>
      </c>
      <c r="E33" s="9">
        <v>1</v>
      </c>
      <c r="F33" s="9">
        <v>0.65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24">
        <f t="shared" si="2"/>
        <v>1</v>
      </c>
      <c r="P33" s="24">
        <f t="shared" si="2"/>
        <v>0.65</v>
      </c>
      <c r="Q33" s="9">
        <f>VLOOKUP(B33,[3]ACPDisbursement!$B$9:$AX$73,48,0)</f>
        <v>5</v>
      </c>
      <c r="R33" s="22">
        <f>VLOOKUP(B33,[3]ACPDisbursement!$B$9:$AX$73,49,0)</f>
        <v>57.29</v>
      </c>
    </row>
    <row r="34" spans="1:18" ht="15.75" x14ac:dyDescent="0.25">
      <c r="A34" s="35">
        <v>23</v>
      </c>
      <c r="B34" s="58" t="s">
        <v>46</v>
      </c>
      <c r="C34" s="9">
        <v>0</v>
      </c>
      <c r="D34" s="9">
        <v>0</v>
      </c>
      <c r="E34" s="9">
        <v>0</v>
      </c>
      <c r="F34" s="9">
        <v>0</v>
      </c>
      <c r="G34" s="9">
        <v>13</v>
      </c>
      <c r="H34" s="9">
        <v>175.5</v>
      </c>
      <c r="I34" s="9">
        <v>0</v>
      </c>
      <c r="J34" s="9">
        <v>0</v>
      </c>
      <c r="K34" s="9">
        <v>329</v>
      </c>
      <c r="L34" s="9">
        <v>177.3</v>
      </c>
      <c r="M34" s="9">
        <v>0</v>
      </c>
      <c r="N34" s="9">
        <v>0</v>
      </c>
      <c r="O34" s="24">
        <f t="shared" si="2"/>
        <v>342</v>
      </c>
      <c r="P34" s="24">
        <f t="shared" si="2"/>
        <v>352.8</v>
      </c>
      <c r="Q34" s="9">
        <f>VLOOKUP(B34,[3]ACPDisbursement!$B$9:$AX$73,48,0)</f>
        <v>38938</v>
      </c>
      <c r="R34" s="22">
        <f>VLOOKUP(B34,[3]ACPDisbursement!$B$9:$AX$73,49,0)</f>
        <v>23956.54</v>
      </c>
    </row>
    <row r="35" spans="1:18" ht="15.75" x14ac:dyDescent="0.25">
      <c r="A35" s="35">
        <v>24</v>
      </c>
      <c r="B35" s="58" t="s">
        <v>198</v>
      </c>
      <c r="C35" s="9">
        <v>0</v>
      </c>
      <c r="D35" s="9">
        <v>0</v>
      </c>
      <c r="E35" s="9">
        <v>1</v>
      </c>
      <c r="F35" s="9">
        <v>4.1500000000000004</v>
      </c>
      <c r="G35" s="9">
        <v>1</v>
      </c>
      <c r="H35" s="9">
        <v>18.5</v>
      </c>
      <c r="I35" s="9">
        <v>0</v>
      </c>
      <c r="J35" s="9">
        <v>0</v>
      </c>
      <c r="K35" s="9">
        <v>1</v>
      </c>
      <c r="L35" s="9">
        <v>0.15</v>
      </c>
      <c r="M35" s="9">
        <v>0</v>
      </c>
      <c r="N35" s="9">
        <v>0</v>
      </c>
      <c r="O35" s="24">
        <f t="shared" si="2"/>
        <v>3</v>
      </c>
      <c r="P35" s="24">
        <f t="shared" si="2"/>
        <v>22.799999999999997</v>
      </c>
      <c r="Q35" s="9">
        <f>VLOOKUP(B35,[3]ACPDisbursement!$B$9:$AX$73,48,0)</f>
        <v>5</v>
      </c>
      <c r="R35" s="22">
        <f>VLOOKUP(B35,[3]ACPDisbursement!$B$9:$AX$73,49,0)</f>
        <v>33.25</v>
      </c>
    </row>
    <row r="36" spans="1:18" ht="15.75" x14ac:dyDescent="0.25">
      <c r="A36" s="35">
        <v>25</v>
      </c>
      <c r="B36" s="58" t="s">
        <v>39</v>
      </c>
      <c r="C36" s="9">
        <v>0</v>
      </c>
      <c r="D36" s="9">
        <v>0</v>
      </c>
      <c r="E36" s="9">
        <v>0</v>
      </c>
      <c r="F36" s="9">
        <v>0</v>
      </c>
      <c r="G36" s="9">
        <v>65</v>
      </c>
      <c r="H36" s="9">
        <v>761.44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24">
        <f t="shared" si="2"/>
        <v>65</v>
      </c>
      <c r="P36" s="24">
        <f t="shared" si="2"/>
        <v>761.44</v>
      </c>
      <c r="Q36" s="9">
        <f>VLOOKUP(B36,[3]ACPDisbursement!$B$9:$AX$73,48,0)</f>
        <v>5667</v>
      </c>
      <c r="R36" s="22">
        <f>VLOOKUP(B36,[3]ACPDisbursement!$B$9:$AX$73,49,0)</f>
        <v>3053.03</v>
      </c>
    </row>
    <row r="37" spans="1:18" ht="15.75" x14ac:dyDescent="0.25">
      <c r="A37" s="35">
        <v>26</v>
      </c>
      <c r="B37" s="58" t="s">
        <v>199</v>
      </c>
      <c r="C37" s="9">
        <v>0</v>
      </c>
      <c r="D37" s="9">
        <v>0</v>
      </c>
      <c r="E37" s="9">
        <v>38</v>
      </c>
      <c r="F37" s="9">
        <v>429.62</v>
      </c>
      <c r="G37" s="9">
        <v>266</v>
      </c>
      <c r="H37" s="9">
        <v>4852.4799999999996</v>
      </c>
      <c r="I37" s="9">
        <v>2</v>
      </c>
      <c r="J37" s="9">
        <v>1002.31</v>
      </c>
      <c r="K37" s="9">
        <v>25</v>
      </c>
      <c r="L37" s="9">
        <v>20.399999999999999</v>
      </c>
      <c r="M37" s="9">
        <v>0</v>
      </c>
      <c r="N37" s="9">
        <v>0</v>
      </c>
      <c r="O37" s="24">
        <f t="shared" si="2"/>
        <v>331</v>
      </c>
      <c r="P37" s="24">
        <f t="shared" si="2"/>
        <v>6304.8099999999995</v>
      </c>
      <c r="Q37" s="9">
        <f>VLOOKUP(B37,[3]ACPDisbursement!$B$9:$AX$73,48,0)</f>
        <v>32474</v>
      </c>
      <c r="R37" s="22">
        <f>VLOOKUP(B37,[3]ACPDisbursement!$B$9:$AX$73,49,0)</f>
        <v>259756.17</v>
      </c>
    </row>
    <row r="38" spans="1:18" ht="15.75" x14ac:dyDescent="0.25">
      <c r="A38" s="35">
        <v>27</v>
      </c>
      <c r="B38" s="58" t="s">
        <v>200</v>
      </c>
      <c r="C38" s="9">
        <v>0</v>
      </c>
      <c r="D38" s="9">
        <v>0</v>
      </c>
      <c r="E38" s="9">
        <v>68</v>
      </c>
      <c r="F38" s="9">
        <v>136.18</v>
      </c>
      <c r="G38" s="9">
        <v>118</v>
      </c>
      <c r="H38" s="9">
        <v>2008.04</v>
      </c>
      <c r="I38" s="9">
        <v>2</v>
      </c>
      <c r="J38" s="9">
        <v>3.21</v>
      </c>
      <c r="K38" s="9">
        <v>0</v>
      </c>
      <c r="L38" s="9">
        <v>0</v>
      </c>
      <c r="M38" s="9">
        <v>10</v>
      </c>
      <c r="N38" s="9">
        <v>62.4</v>
      </c>
      <c r="O38" s="24">
        <f t="shared" si="2"/>
        <v>198</v>
      </c>
      <c r="P38" s="24">
        <f t="shared" si="2"/>
        <v>2209.83</v>
      </c>
      <c r="Q38" s="9">
        <f>VLOOKUP(B38,[3]ACPDisbursement!$B$9:$AX$73,48,0)</f>
        <v>6994</v>
      </c>
      <c r="R38" s="22">
        <f>VLOOKUP(B38,[3]ACPDisbursement!$B$9:$AX$73,49,0)</f>
        <v>13322.86</v>
      </c>
    </row>
    <row r="39" spans="1:18" ht="15.75" x14ac:dyDescent="0.25">
      <c r="A39" s="35">
        <v>28</v>
      </c>
      <c r="B39" s="58" t="s">
        <v>201</v>
      </c>
      <c r="C39" s="9">
        <v>0</v>
      </c>
      <c r="D39" s="9">
        <v>0</v>
      </c>
      <c r="E39" s="9">
        <v>0</v>
      </c>
      <c r="F39" s="9">
        <v>0</v>
      </c>
      <c r="G39" s="9">
        <v>124</v>
      </c>
      <c r="H39" s="9">
        <v>1681.27</v>
      </c>
      <c r="I39" s="9">
        <v>0</v>
      </c>
      <c r="J39" s="9">
        <v>0</v>
      </c>
      <c r="K39" s="9">
        <v>9602</v>
      </c>
      <c r="L39" s="9">
        <v>5747.85</v>
      </c>
      <c r="M39" s="9">
        <v>0</v>
      </c>
      <c r="N39" s="9">
        <v>0</v>
      </c>
      <c r="O39" s="24">
        <f t="shared" si="2"/>
        <v>9726</v>
      </c>
      <c r="P39" s="24">
        <f t="shared" si="2"/>
        <v>7429.1200000000008</v>
      </c>
      <c r="Q39" s="9">
        <f>VLOOKUP(B39,[3]ACPDisbursement!$B$9:$AX$73,48,0)</f>
        <v>15549</v>
      </c>
      <c r="R39" s="22">
        <f>VLOOKUP(B39,[3]ACPDisbursement!$B$9:$AX$73,49,0)</f>
        <v>11716.75</v>
      </c>
    </row>
    <row r="40" spans="1:18" ht="15.75" x14ac:dyDescent="0.25">
      <c r="A40" s="35">
        <v>29</v>
      </c>
      <c r="B40" s="58" t="s">
        <v>202</v>
      </c>
      <c r="C40" s="9">
        <v>0</v>
      </c>
      <c r="D40" s="9">
        <v>0</v>
      </c>
      <c r="E40" s="9">
        <v>1</v>
      </c>
      <c r="F40" s="9">
        <v>2.84</v>
      </c>
      <c r="G40" s="9">
        <v>4136</v>
      </c>
      <c r="H40" s="9">
        <v>25134.21</v>
      </c>
      <c r="I40" s="9">
        <v>0</v>
      </c>
      <c r="J40" s="9">
        <v>0</v>
      </c>
      <c r="K40" s="9">
        <v>1341</v>
      </c>
      <c r="L40" s="9">
        <v>758.73</v>
      </c>
      <c r="M40" s="9">
        <v>0</v>
      </c>
      <c r="N40" s="9">
        <v>0</v>
      </c>
      <c r="O40" s="24">
        <f t="shared" si="2"/>
        <v>5478</v>
      </c>
      <c r="P40" s="24">
        <f t="shared" si="2"/>
        <v>25895.78</v>
      </c>
      <c r="Q40" s="9">
        <f>VLOOKUP(B40,[3]ACPDisbursement!$B$9:$AX$73,48,0)</f>
        <v>57893</v>
      </c>
      <c r="R40" s="22">
        <f>VLOOKUP(B40,[3]ACPDisbursement!$B$9:$AX$73,49,0)</f>
        <v>383562.86</v>
      </c>
    </row>
    <row r="41" spans="1:18" ht="15.75" x14ac:dyDescent="0.25">
      <c r="A41" s="35">
        <v>30</v>
      </c>
      <c r="B41" s="58" t="s">
        <v>203</v>
      </c>
      <c r="C41" s="9">
        <v>0</v>
      </c>
      <c r="D41" s="9">
        <v>0</v>
      </c>
      <c r="E41" s="9">
        <v>0</v>
      </c>
      <c r="F41" s="9">
        <v>0</v>
      </c>
      <c r="G41" s="9">
        <v>227</v>
      </c>
      <c r="H41" s="9">
        <v>1272.5</v>
      </c>
      <c r="I41" s="9">
        <v>0</v>
      </c>
      <c r="J41" s="9">
        <v>0</v>
      </c>
      <c r="K41" s="9">
        <v>48</v>
      </c>
      <c r="L41" s="9">
        <v>25.47</v>
      </c>
      <c r="M41" s="9">
        <v>0</v>
      </c>
      <c r="N41" s="9">
        <v>0</v>
      </c>
      <c r="O41" s="24">
        <f t="shared" si="2"/>
        <v>275</v>
      </c>
      <c r="P41" s="24">
        <f t="shared" si="2"/>
        <v>1297.97</v>
      </c>
      <c r="Q41" s="9">
        <f>VLOOKUP(B41,[3]ACPDisbursement!$B$9:$AX$73,48,0)</f>
        <v>5246</v>
      </c>
      <c r="R41" s="22">
        <f>VLOOKUP(B41,[3]ACPDisbursement!$B$9:$AX$73,49,0)</f>
        <v>26898.17</v>
      </c>
    </row>
    <row r="42" spans="1:18" ht="15.75" x14ac:dyDescent="0.25">
      <c r="A42" s="35">
        <v>31</v>
      </c>
      <c r="B42" s="58" t="s">
        <v>44</v>
      </c>
      <c r="C42" s="9">
        <v>0</v>
      </c>
      <c r="D42" s="9">
        <v>0</v>
      </c>
      <c r="E42" s="9">
        <v>0</v>
      </c>
      <c r="F42" s="9">
        <v>0</v>
      </c>
      <c r="G42" s="9">
        <v>16</v>
      </c>
      <c r="H42" s="9">
        <v>355.06</v>
      </c>
      <c r="I42" s="9">
        <v>0</v>
      </c>
      <c r="J42" s="9">
        <v>0</v>
      </c>
      <c r="K42" s="9">
        <v>2</v>
      </c>
      <c r="L42" s="9">
        <v>1.1000000000000001</v>
      </c>
      <c r="M42" s="9">
        <v>0</v>
      </c>
      <c r="N42" s="9">
        <v>0</v>
      </c>
      <c r="O42" s="24">
        <f t="shared" si="2"/>
        <v>18</v>
      </c>
      <c r="P42" s="24">
        <f t="shared" si="2"/>
        <v>356.16</v>
      </c>
      <c r="Q42" s="9">
        <f>VLOOKUP(B42,[3]ACPDisbursement!$B$9:$AX$73,48,0)</f>
        <v>6471</v>
      </c>
      <c r="R42" s="22">
        <f>VLOOKUP(B42,[3]ACPDisbursement!$B$9:$AX$73,49,0)</f>
        <v>57247.3</v>
      </c>
    </row>
    <row r="43" spans="1:18" ht="15.75" x14ac:dyDescent="0.25">
      <c r="A43" s="35">
        <v>32</v>
      </c>
      <c r="B43" s="58" t="s">
        <v>204</v>
      </c>
      <c r="C43" s="9">
        <v>0</v>
      </c>
      <c r="D43" s="9">
        <v>0</v>
      </c>
      <c r="E43" s="9">
        <v>49</v>
      </c>
      <c r="F43" s="9">
        <v>171.87</v>
      </c>
      <c r="G43" s="9">
        <v>215</v>
      </c>
      <c r="H43" s="9">
        <v>1777.4</v>
      </c>
      <c r="I43" s="9">
        <v>0</v>
      </c>
      <c r="J43" s="9">
        <v>0</v>
      </c>
      <c r="K43" s="9">
        <v>4225</v>
      </c>
      <c r="L43" s="9">
        <v>1964.92</v>
      </c>
      <c r="M43" s="9">
        <v>0</v>
      </c>
      <c r="N43" s="9">
        <v>0</v>
      </c>
      <c r="O43" s="24">
        <f t="shared" si="2"/>
        <v>4489</v>
      </c>
      <c r="P43" s="24">
        <f t="shared" si="2"/>
        <v>3914.19</v>
      </c>
      <c r="Q43" s="9">
        <f>VLOOKUP(B43,[3]ACPDisbursement!$B$9:$AX$73,48,0)</f>
        <v>34585</v>
      </c>
      <c r="R43" s="22">
        <f>VLOOKUP(B43,[3]ACPDisbursement!$B$9:$AX$73,49,0)</f>
        <v>70860.350000000006</v>
      </c>
    </row>
    <row r="44" spans="1:18" ht="15.75" x14ac:dyDescent="0.25">
      <c r="A44" s="35">
        <v>33</v>
      </c>
      <c r="B44" s="58" t="s">
        <v>205</v>
      </c>
      <c r="C44" s="9">
        <v>0</v>
      </c>
      <c r="D44" s="9">
        <v>0</v>
      </c>
      <c r="E44" s="9">
        <v>5</v>
      </c>
      <c r="F44" s="9">
        <v>87.98</v>
      </c>
      <c r="G44" s="9">
        <v>41</v>
      </c>
      <c r="H44" s="9">
        <v>473.38</v>
      </c>
      <c r="I44" s="9">
        <v>0</v>
      </c>
      <c r="J44" s="9">
        <v>0</v>
      </c>
      <c r="K44" s="9">
        <v>28</v>
      </c>
      <c r="L44" s="9">
        <v>596.13</v>
      </c>
      <c r="M44" s="9">
        <v>0</v>
      </c>
      <c r="N44" s="9">
        <v>0</v>
      </c>
      <c r="O44" s="24">
        <f t="shared" si="2"/>
        <v>74</v>
      </c>
      <c r="P44" s="24">
        <f t="shared" si="2"/>
        <v>1157.49</v>
      </c>
      <c r="Q44" s="9">
        <f>VLOOKUP(B44,[3]ACPDisbursement!$B$9:$AX$73,48,0)</f>
        <v>9566</v>
      </c>
      <c r="R44" s="22">
        <f>VLOOKUP(B44,[3]ACPDisbursement!$B$9:$AX$73,49,0)</f>
        <v>19824.650000000001</v>
      </c>
    </row>
    <row r="45" spans="1:18" ht="15.75" x14ac:dyDescent="0.25">
      <c r="A45" s="35">
        <v>34</v>
      </c>
      <c r="B45" s="58" t="s">
        <v>206</v>
      </c>
      <c r="C45" s="9">
        <v>0</v>
      </c>
      <c r="D45" s="9">
        <v>0</v>
      </c>
      <c r="E45" s="9">
        <v>8</v>
      </c>
      <c r="F45" s="9">
        <v>1.1299999999999999</v>
      </c>
      <c r="G45" s="9">
        <v>19266</v>
      </c>
      <c r="H45" s="9">
        <v>18786.669999999998</v>
      </c>
      <c r="I45" s="9">
        <v>0</v>
      </c>
      <c r="J45" s="9">
        <v>0</v>
      </c>
      <c r="K45" s="9">
        <v>2</v>
      </c>
      <c r="L45" s="9">
        <v>24.43</v>
      </c>
      <c r="M45" s="9">
        <v>4</v>
      </c>
      <c r="N45" s="9">
        <v>648</v>
      </c>
      <c r="O45" s="24">
        <f t="shared" si="2"/>
        <v>19280</v>
      </c>
      <c r="P45" s="24">
        <f t="shared" si="2"/>
        <v>19460.23</v>
      </c>
      <c r="Q45" s="9">
        <f>VLOOKUP(B45,[3]ACPDisbursement!$B$9:$AX$73,48,0)</f>
        <v>723</v>
      </c>
      <c r="R45" s="22">
        <f>VLOOKUP(B45,[3]ACPDisbursement!$B$9:$AX$73,49,0)</f>
        <v>797.9</v>
      </c>
    </row>
    <row r="46" spans="1:18" ht="15.75" x14ac:dyDescent="0.25">
      <c r="A46" s="24" t="s">
        <v>51</v>
      </c>
      <c r="B46" s="59" t="s">
        <v>27</v>
      </c>
      <c r="C46" s="24">
        <f>SUM(C24:C45)</f>
        <v>5</v>
      </c>
      <c r="D46" s="24">
        <f t="shared" ref="D46:P46" si="3">SUM(D24:D45)</f>
        <v>15.83</v>
      </c>
      <c r="E46" s="24">
        <f t="shared" si="3"/>
        <v>176</v>
      </c>
      <c r="F46" s="24">
        <f t="shared" si="3"/>
        <v>1207.2900000000002</v>
      </c>
      <c r="G46" s="24">
        <f t="shared" si="3"/>
        <v>24510</v>
      </c>
      <c r="H46" s="24">
        <f t="shared" si="3"/>
        <v>57445.649999999994</v>
      </c>
      <c r="I46" s="24">
        <f t="shared" si="3"/>
        <v>4</v>
      </c>
      <c r="J46" s="24">
        <f t="shared" si="3"/>
        <v>1005.52</v>
      </c>
      <c r="K46" s="24">
        <f t="shared" si="3"/>
        <v>15610</v>
      </c>
      <c r="L46" s="24">
        <f t="shared" si="3"/>
        <v>11532.17</v>
      </c>
      <c r="M46" s="24">
        <f t="shared" si="3"/>
        <v>15</v>
      </c>
      <c r="N46" s="24">
        <f t="shared" si="3"/>
        <v>711.3</v>
      </c>
      <c r="O46" s="24">
        <f t="shared" si="3"/>
        <v>40320</v>
      </c>
      <c r="P46" s="24">
        <f t="shared" si="3"/>
        <v>71917.760000000009</v>
      </c>
      <c r="Q46" s="24">
        <f>SUM(Q24:Q45)</f>
        <v>214293</v>
      </c>
      <c r="R46" s="24">
        <f>SUM(R24:R45)</f>
        <v>872042.16000000015</v>
      </c>
    </row>
    <row r="47" spans="1:18" ht="15.75" x14ac:dyDescent="0.25">
      <c r="A47" s="24" t="s">
        <v>52</v>
      </c>
      <c r="B47" s="59" t="s">
        <v>83</v>
      </c>
      <c r="C47" s="24">
        <f>C46+C22</f>
        <v>20</v>
      </c>
      <c r="D47" s="24">
        <f t="shared" ref="D47:P47" si="4">D46+D22</f>
        <v>2770.2599999999998</v>
      </c>
      <c r="E47" s="24">
        <f t="shared" si="4"/>
        <v>5105</v>
      </c>
      <c r="F47" s="24">
        <f t="shared" si="4"/>
        <v>9531.1700000000019</v>
      </c>
      <c r="G47" s="24">
        <f t="shared" si="4"/>
        <v>35890</v>
      </c>
      <c r="H47" s="24">
        <f t="shared" si="4"/>
        <v>143174.52999999997</v>
      </c>
      <c r="I47" s="24">
        <f t="shared" si="4"/>
        <v>10296</v>
      </c>
      <c r="J47" s="24">
        <f t="shared" si="4"/>
        <v>31974.129999999997</v>
      </c>
      <c r="K47" s="24">
        <f t="shared" si="4"/>
        <v>21810</v>
      </c>
      <c r="L47" s="24">
        <f t="shared" si="4"/>
        <v>36073.68</v>
      </c>
      <c r="M47" s="24">
        <f t="shared" si="4"/>
        <v>35</v>
      </c>
      <c r="N47" s="24">
        <f t="shared" si="4"/>
        <v>1378.1799999999998</v>
      </c>
      <c r="O47" s="24">
        <f t="shared" si="4"/>
        <v>73156</v>
      </c>
      <c r="P47" s="24">
        <f t="shared" si="4"/>
        <v>224901.94999999998</v>
      </c>
      <c r="Q47" s="24">
        <f>Q46+Q22</f>
        <v>891108</v>
      </c>
      <c r="R47" s="24">
        <f>R46+R22</f>
        <v>2593155.5200000005</v>
      </c>
    </row>
    <row r="48" spans="1:18" ht="15.75" x14ac:dyDescent="0.25">
      <c r="A48" s="151" t="s">
        <v>54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</row>
    <row r="49" spans="1:18" ht="15.75" x14ac:dyDescent="0.25">
      <c r="A49" s="35">
        <v>35</v>
      </c>
      <c r="B49" s="58" t="s">
        <v>55</v>
      </c>
      <c r="C49" s="9">
        <v>0</v>
      </c>
      <c r="D49" s="22">
        <v>0</v>
      </c>
      <c r="E49" s="9">
        <v>75</v>
      </c>
      <c r="F49" s="22">
        <v>204.65</v>
      </c>
      <c r="G49" s="9">
        <v>789</v>
      </c>
      <c r="H49" s="22">
        <v>4620.25</v>
      </c>
      <c r="I49" s="9">
        <v>0</v>
      </c>
      <c r="J49" s="22">
        <v>0</v>
      </c>
      <c r="K49" s="9">
        <v>0</v>
      </c>
      <c r="L49" s="22">
        <v>0</v>
      </c>
      <c r="M49" s="9">
        <v>0</v>
      </c>
      <c r="N49" s="22">
        <v>0</v>
      </c>
      <c r="O49" s="24">
        <f t="shared" ref="O49:P50" si="5">M49+K49+I49+G49+E49+C49</f>
        <v>864</v>
      </c>
      <c r="P49" s="24">
        <f t="shared" si="5"/>
        <v>4824.8999999999996</v>
      </c>
      <c r="Q49" s="9">
        <v>348885</v>
      </c>
      <c r="R49" s="22">
        <v>774174.82</v>
      </c>
    </row>
    <row r="50" spans="1:18" ht="15.75" x14ac:dyDescent="0.25">
      <c r="A50" s="35">
        <v>36</v>
      </c>
      <c r="B50" s="58" t="s">
        <v>56</v>
      </c>
      <c r="C50" s="9">
        <v>0</v>
      </c>
      <c r="D50" s="22">
        <v>0</v>
      </c>
      <c r="E50" s="9">
        <v>41</v>
      </c>
      <c r="F50" s="22">
        <v>60.92</v>
      </c>
      <c r="G50" s="9">
        <v>3163</v>
      </c>
      <c r="H50" s="22">
        <v>11434.58</v>
      </c>
      <c r="I50" s="9">
        <v>1</v>
      </c>
      <c r="J50" s="22">
        <v>0</v>
      </c>
      <c r="K50" s="9">
        <v>9</v>
      </c>
      <c r="L50" s="22">
        <v>13.74</v>
      </c>
      <c r="M50" s="9">
        <v>0</v>
      </c>
      <c r="N50" s="22">
        <v>0</v>
      </c>
      <c r="O50" s="24">
        <f t="shared" si="5"/>
        <v>3214</v>
      </c>
      <c r="P50" s="24">
        <f t="shared" si="5"/>
        <v>11509.24</v>
      </c>
      <c r="Q50" s="9">
        <v>66971</v>
      </c>
      <c r="R50" s="22">
        <v>136180</v>
      </c>
    </row>
    <row r="51" spans="1:18" ht="15.75" x14ac:dyDescent="0.25">
      <c r="A51" s="24" t="s">
        <v>57</v>
      </c>
      <c r="B51" s="59" t="s">
        <v>27</v>
      </c>
      <c r="C51" s="24">
        <f>SUM(C49:C50)</f>
        <v>0</v>
      </c>
      <c r="D51" s="24">
        <f t="shared" ref="D51:P51" si="6">SUM(D49:D50)</f>
        <v>0</v>
      </c>
      <c r="E51" s="24">
        <f t="shared" si="6"/>
        <v>116</v>
      </c>
      <c r="F51" s="24">
        <f t="shared" si="6"/>
        <v>265.57</v>
      </c>
      <c r="G51" s="24">
        <f t="shared" si="6"/>
        <v>3952</v>
      </c>
      <c r="H51" s="24">
        <f t="shared" si="6"/>
        <v>16054.83</v>
      </c>
      <c r="I51" s="24">
        <f t="shared" si="6"/>
        <v>1</v>
      </c>
      <c r="J51" s="24">
        <f t="shared" si="6"/>
        <v>0</v>
      </c>
      <c r="K51" s="24">
        <f t="shared" si="6"/>
        <v>9</v>
      </c>
      <c r="L51" s="24">
        <f t="shared" si="6"/>
        <v>13.74</v>
      </c>
      <c r="M51" s="24">
        <f t="shared" si="6"/>
        <v>0</v>
      </c>
      <c r="N51" s="24">
        <f t="shared" si="6"/>
        <v>0</v>
      </c>
      <c r="O51" s="24">
        <f t="shared" si="6"/>
        <v>4078</v>
      </c>
      <c r="P51" s="24">
        <f t="shared" si="6"/>
        <v>16334.14</v>
      </c>
      <c r="Q51" s="24">
        <f>SUM(Q49:Q50)</f>
        <v>415856</v>
      </c>
      <c r="R51" s="24">
        <f>SUM(R49:R50)</f>
        <v>910354.82</v>
      </c>
    </row>
    <row r="52" spans="1:18" ht="15.75" x14ac:dyDescent="0.25">
      <c r="A52" s="151" t="s">
        <v>58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</row>
    <row r="53" spans="1:18" ht="15.75" x14ac:dyDescent="0.25">
      <c r="A53" s="35">
        <v>37</v>
      </c>
      <c r="B53" s="58" t="s">
        <v>59</v>
      </c>
      <c r="C53" s="9">
        <v>0</v>
      </c>
      <c r="D53" s="22">
        <v>0</v>
      </c>
      <c r="E53" s="9">
        <v>0</v>
      </c>
      <c r="F53" s="22">
        <v>0</v>
      </c>
      <c r="G53" s="9">
        <v>14</v>
      </c>
      <c r="H53" s="22">
        <v>115.27</v>
      </c>
      <c r="I53" s="9">
        <v>0</v>
      </c>
      <c r="J53" s="22">
        <v>0</v>
      </c>
      <c r="K53" s="9">
        <v>4484</v>
      </c>
      <c r="L53" s="22">
        <v>74.37</v>
      </c>
      <c r="M53" s="9">
        <v>0</v>
      </c>
      <c r="N53" s="22">
        <v>0</v>
      </c>
      <c r="O53" s="24">
        <f t="shared" ref="O53:P54" si="7">M53+K53+I53+G53+E53+C53</f>
        <v>4498</v>
      </c>
      <c r="P53" s="24">
        <f t="shared" si="7"/>
        <v>189.64</v>
      </c>
      <c r="Q53" s="9">
        <v>1993380</v>
      </c>
      <c r="R53" s="22">
        <v>718706.12</v>
      </c>
    </row>
    <row r="54" spans="1:18" ht="15.75" x14ac:dyDescent="0.25">
      <c r="A54" s="35">
        <v>38</v>
      </c>
      <c r="B54" s="58" t="s">
        <v>60</v>
      </c>
      <c r="C54" s="9">
        <v>0</v>
      </c>
      <c r="D54" s="22">
        <v>0</v>
      </c>
      <c r="E54" s="9">
        <v>0</v>
      </c>
      <c r="F54" s="22">
        <v>0</v>
      </c>
      <c r="G54" s="9">
        <v>8</v>
      </c>
      <c r="H54" s="22">
        <v>106.99</v>
      </c>
      <c r="I54" s="9">
        <v>0</v>
      </c>
      <c r="J54" s="22">
        <v>0</v>
      </c>
      <c r="K54" s="9">
        <v>25</v>
      </c>
      <c r="L54" s="22">
        <v>91.05</v>
      </c>
      <c r="M54" s="9">
        <v>0</v>
      </c>
      <c r="N54" s="22">
        <v>0</v>
      </c>
      <c r="O54" s="24">
        <f t="shared" si="7"/>
        <v>33</v>
      </c>
      <c r="P54" s="24">
        <f t="shared" si="7"/>
        <v>198.04</v>
      </c>
      <c r="Q54" s="9">
        <v>0</v>
      </c>
      <c r="R54" s="22">
        <v>0</v>
      </c>
    </row>
    <row r="55" spans="1:18" ht="15.75" x14ac:dyDescent="0.25">
      <c r="A55" s="24" t="s">
        <v>61</v>
      </c>
      <c r="B55" s="59" t="s">
        <v>27</v>
      </c>
      <c r="C55" s="24">
        <f>SUM(C53:C54)</f>
        <v>0</v>
      </c>
      <c r="D55" s="24">
        <f t="shared" ref="D55:R55" si="8">SUM(D53:D54)</f>
        <v>0</v>
      </c>
      <c r="E55" s="24">
        <f t="shared" si="8"/>
        <v>0</v>
      </c>
      <c r="F55" s="24">
        <f t="shared" si="8"/>
        <v>0</v>
      </c>
      <c r="G55" s="24">
        <f t="shared" si="8"/>
        <v>22</v>
      </c>
      <c r="H55" s="24">
        <f t="shared" si="8"/>
        <v>222.26</v>
      </c>
      <c r="I55" s="24">
        <f t="shared" si="8"/>
        <v>0</v>
      </c>
      <c r="J55" s="24">
        <f t="shared" si="8"/>
        <v>0</v>
      </c>
      <c r="K55" s="24">
        <f t="shared" si="8"/>
        <v>4509</v>
      </c>
      <c r="L55" s="24">
        <f t="shared" si="8"/>
        <v>165.42000000000002</v>
      </c>
      <c r="M55" s="24">
        <f t="shared" si="8"/>
        <v>0</v>
      </c>
      <c r="N55" s="24">
        <f t="shared" si="8"/>
        <v>0</v>
      </c>
      <c r="O55" s="24">
        <f t="shared" si="8"/>
        <v>4531</v>
      </c>
      <c r="P55" s="24">
        <f t="shared" si="8"/>
        <v>387.67999999999995</v>
      </c>
      <c r="Q55" s="24">
        <f t="shared" si="8"/>
        <v>1993380</v>
      </c>
      <c r="R55" s="24">
        <f t="shared" si="8"/>
        <v>718706.12</v>
      </c>
    </row>
    <row r="56" spans="1:18" ht="15.75" x14ac:dyDescent="0.25">
      <c r="A56" s="151" t="s">
        <v>84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</row>
    <row r="57" spans="1:18" ht="15.75" x14ac:dyDescent="0.25">
      <c r="A57" s="35">
        <v>39</v>
      </c>
      <c r="B57" s="58" t="s">
        <v>63</v>
      </c>
      <c r="C57" s="9">
        <v>0</v>
      </c>
      <c r="D57" s="9">
        <v>0</v>
      </c>
      <c r="E57" s="9">
        <v>0</v>
      </c>
      <c r="F57" s="9">
        <v>0</v>
      </c>
      <c r="G57" s="9">
        <v>242</v>
      </c>
      <c r="H57" s="9">
        <v>2540.7600000000002</v>
      </c>
      <c r="I57" s="9">
        <v>19</v>
      </c>
      <c r="J57" s="9">
        <v>12575.23</v>
      </c>
      <c r="K57" s="9">
        <v>2016</v>
      </c>
      <c r="L57" s="9">
        <v>1029.22</v>
      </c>
      <c r="M57" s="9">
        <v>0</v>
      </c>
      <c r="N57" s="9">
        <v>0</v>
      </c>
      <c r="O57" s="24">
        <f t="shared" ref="O57:P65" si="9">M57+K57+I57+G57+E57+C57</f>
        <v>2277</v>
      </c>
      <c r="P57" s="24">
        <f t="shared" si="9"/>
        <v>16145.21</v>
      </c>
      <c r="Q57" s="9">
        <f>VLOOKUP(B57,[3]ACPDisbursement!$B$9:$AX$73,48,0)</f>
        <v>24683</v>
      </c>
      <c r="R57" s="22">
        <f>VLOOKUP(B57,[3]ACPDisbursement!$B$9:$AX$73,49,0)</f>
        <v>50544.15</v>
      </c>
    </row>
    <row r="58" spans="1:18" ht="15.75" x14ac:dyDescent="0.25">
      <c r="A58" s="35">
        <v>40</v>
      </c>
      <c r="B58" s="58" t="s">
        <v>64</v>
      </c>
      <c r="C58" s="9">
        <v>0</v>
      </c>
      <c r="D58" s="9">
        <v>0</v>
      </c>
      <c r="E58" s="9">
        <v>0</v>
      </c>
      <c r="F58" s="9">
        <v>0</v>
      </c>
      <c r="G58" s="9">
        <v>45</v>
      </c>
      <c r="H58" s="9">
        <v>148.57</v>
      </c>
      <c r="I58" s="9">
        <v>0</v>
      </c>
      <c r="J58" s="9">
        <v>0</v>
      </c>
      <c r="K58" s="9">
        <v>1891</v>
      </c>
      <c r="L58" s="9">
        <v>1062.67</v>
      </c>
      <c r="M58" s="9">
        <v>0</v>
      </c>
      <c r="N58" s="9">
        <v>0</v>
      </c>
      <c r="O58" s="24">
        <f t="shared" si="9"/>
        <v>1936</v>
      </c>
      <c r="P58" s="24">
        <f t="shared" si="9"/>
        <v>1211.24</v>
      </c>
      <c r="Q58" s="9">
        <f>VLOOKUP(B58,[3]ACPDisbursement!$B$9:$AX$73,48,0)</f>
        <v>3755</v>
      </c>
      <c r="R58" s="22">
        <f>VLOOKUP(B58,[3]ACPDisbursement!$B$9:$AX$73,49,0)</f>
        <v>2068.59</v>
      </c>
    </row>
    <row r="59" spans="1:18" ht="15.75" x14ac:dyDescent="0.25">
      <c r="A59" s="35">
        <v>41</v>
      </c>
      <c r="B59" s="58" t="s">
        <v>65</v>
      </c>
      <c r="C59" s="9">
        <v>0</v>
      </c>
      <c r="D59" s="9">
        <v>0</v>
      </c>
      <c r="E59" s="9">
        <v>0</v>
      </c>
      <c r="F59" s="9">
        <v>0</v>
      </c>
      <c r="G59" s="9">
        <v>602</v>
      </c>
      <c r="H59" s="9">
        <v>6515.65</v>
      </c>
      <c r="I59" s="9">
        <v>0</v>
      </c>
      <c r="J59" s="9">
        <v>0</v>
      </c>
      <c r="K59" s="9">
        <v>4317</v>
      </c>
      <c r="L59" s="9">
        <v>3366.87</v>
      </c>
      <c r="M59" s="9">
        <v>0</v>
      </c>
      <c r="N59" s="9">
        <v>0</v>
      </c>
      <c r="O59" s="24">
        <f t="shared" si="9"/>
        <v>4919</v>
      </c>
      <c r="P59" s="24">
        <f t="shared" si="9"/>
        <v>9882.52</v>
      </c>
      <c r="Q59" s="9">
        <f>VLOOKUP(B59,[3]ACPDisbursement!$B$9:$AX$73,48,0)</f>
        <v>10042</v>
      </c>
      <c r="R59" s="22">
        <f>VLOOKUP(B59,[3]ACPDisbursement!$B$9:$AX$73,49,0)</f>
        <v>7330.11</v>
      </c>
    </row>
    <row r="60" spans="1:18" ht="15.75" x14ac:dyDescent="0.25">
      <c r="A60" s="35">
        <v>42</v>
      </c>
      <c r="B60" s="58" t="s">
        <v>66</v>
      </c>
      <c r="C60" s="9">
        <v>0</v>
      </c>
      <c r="D60" s="9">
        <v>0</v>
      </c>
      <c r="E60" s="9">
        <v>0</v>
      </c>
      <c r="F60" s="9">
        <v>0</v>
      </c>
      <c r="G60" s="9">
        <v>3944</v>
      </c>
      <c r="H60" s="9">
        <v>6339.16</v>
      </c>
      <c r="I60" s="9">
        <v>0</v>
      </c>
      <c r="J60" s="9">
        <v>0</v>
      </c>
      <c r="K60" s="9">
        <v>7777</v>
      </c>
      <c r="L60" s="9">
        <v>5484.98</v>
      </c>
      <c r="M60" s="9">
        <v>0</v>
      </c>
      <c r="N60" s="9">
        <v>0</v>
      </c>
      <c r="O60" s="24">
        <f t="shared" si="9"/>
        <v>11721</v>
      </c>
      <c r="P60" s="24">
        <f t="shared" si="9"/>
        <v>11824.14</v>
      </c>
      <c r="Q60" s="9">
        <f>VLOOKUP(B60,[3]ACPDisbursement!$B$9:$AX$73,48,0)</f>
        <v>11813</v>
      </c>
      <c r="R60" s="22">
        <f>VLOOKUP(B60,[3]ACPDisbursement!$B$9:$AX$73,49,0)</f>
        <v>8481.56</v>
      </c>
    </row>
    <row r="61" spans="1:18" ht="15.75" x14ac:dyDescent="0.25">
      <c r="A61" s="35">
        <v>43</v>
      </c>
      <c r="B61" s="58" t="s">
        <v>67</v>
      </c>
      <c r="C61" s="9">
        <v>0</v>
      </c>
      <c r="D61" s="9">
        <v>0</v>
      </c>
      <c r="E61" s="9">
        <v>0</v>
      </c>
      <c r="F61" s="9">
        <v>0</v>
      </c>
      <c r="G61" s="9">
        <v>5</v>
      </c>
      <c r="H61" s="9">
        <v>63.8</v>
      </c>
      <c r="I61" s="9">
        <v>0</v>
      </c>
      <c r="J61" s="9">
        <v>0</v>
      </c>
      <c r="K61" s="9">
        <v>354</v>
      </c>
      <c r="L61" s="9">
        <v>258.95</v>
      </c>
      <c r="M61" s="9">
        <v>0</v>
      </c>
      <c r="N61" s="9">
        <v>0</v>
      </c>
      <c r="O61" s="24">
        <f t="shared" si="9"/>
        <v>359</v>
      </c>
      <c r="P61" s="24">
        <f t="shared" si="9"/>
        <v>322.75</v>
      </c>
      <c r="Q61" s="9">
        <f>VLOOKUP(B61,[3]ACPDisbursement!$B$9:$AX$73,48,0)</f>
        <v>2725</v>
      </c>
      <c r="R61" s="22">
        <f>VLOOKUP(B61,[3]ACPDisbursement!$B$9:$AX$73,49,0)</f>
        <v>1392.11</v>
      </c>
    </row>
    <row r="62" spans="1:18" ht="15.75" x14ac:dyDescent="0.25">
      <c r="A62" s="35">
        <v>44</v>
      </c>
      <c r="B62" s="58" t="s">
        <v>68</v>
      </c>
      <c r="C62" s="9">
        <v>0</v>
      </c>
      <c r="D62" s="9">
        <v>0</v>
      </c>
      <c r="E62" s="9">
        <v>0</v>
      </c>
      <c r="F62" s="9">
        <v>0</v>
      </c>
      <c r="G62" s="9">
        <v>26</v>
      </c>
      <c r="H62" s="9">
        <v>278.85000000000002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24">
        <f t="shared" si="9"/>
        <v>26</v>
      </c>
      <c r="P62" s="24">
        <f t="shared" si="9"/>
        <v>278.85000000000002</v>
      </c>
      <c r="Q62" s="9">
        <f>VLOOKUP(B62,[3]ACPDisbursement!$B$9:$AX$73,48,0)</f>
        <v>0</v>
      </c>
      <c r="R62" s="22">
        <f>VLOOKUP(B62,[3]ACPDisbursement!$B$9:$AX$73,49,0)</f>
        <v>0</v>
      </c>
    </row>
    <row r="63" spans="1:18" ht="15.75" x14ac:dyDescent="0.25">
      <c r="A63" s="35">
        <v>45</v>
      </c>
      <c r="B63" s="58" t="s">
        <v>69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119</v>
      </c>
      <c r="L63" s="9">
        <v>50.85</v>
      </c>
      <c r="M63" s="9">
        <v>61</v>
      </c>
      <c r="N63" s="9">
        <v>23.62</v>
      </c>
      <c r="O63" s="24">
        <f t="shared" si="9"/>
        <v>180</v>
      </c>
      <c r="P63" s="24">
        <f t="shared" si="9"/>
        <v>74.47</v>
      </c>
      <c r="Q63" s="9">
        <f>VLOOKUP(B63,[3]ACPDisbursement!$B$9:$AX$73,48,0)</f>
        <v>1512</v>
      </c>
      <c r="R63" s="22">
        <f>VLOOKUP(B63,[3]ACPDisbursement!$B$9:$AX$73,49,0)</f>
        <v>842.94</v>
      </c>
    </row>
    <row r="64" spans="1:18" ht="15.75" x14ac:dyDescent="0.25">
      <c r="A64" s="35">
        <v>46</v>
      </c>
      <c r="B64" s="58" t="s">
        <v>71</v>
      </c>
      <c r="C64" s="9">
        <v>0</v>
      </c>
      <c r="D64" s="9">
        <v>0</v>
      </c>
      <c r="E64" s="9">
        <v>0</v>
      </c>
      <c r="F64" s="9">
        <v>0</v>
      </c>
      <c r="G64" s="9">
        <v>1</v>
      </c>
      <c r="H64" s="9">
        <v>22</v>
      </c>
      <c r="I64" s="9">
        <v>0</v>
      </c>
      <c r="J64" s="9">
        <v>0</v>
      </c>
      <c r="K64" s="9">
        <v>1076</v>
      </c>
      <c r="L64" s="9">
        <v>554.20000000000005</v>
      </c>
      <c r="M64" s="9">
        <v>0</v>
      </c>
      <c r="N64" s="9">
        <v>0</v>
      </c>
      <c r="O64" s="24">
        <f t="shared" si="9"/>
        <v>1077</v>
      </c>
      <c r="P64" s="24">
        <f t="shared" si="9"/>
        <v>576.20000000000005</v>
      </c>
      <c r="Q64" s="9">
        <f>VLOOKUP(B64,[3]ACPDisbursement!$B$9:$AX$73,48,0)</f>
        <v>1520</v>
      </c>
      <c r="R64" s="22">
        <f>VLOOKUP(B64,[3]ACPDisbursement!$B$9:$AX$73,49,0)</f>
        <v>801.52</v>
      </c>
    </row>
    <row r="65" spans="1:18" ht="15.75" x14ac:dyDescent="0.25">
      <c r="A65" s="35">
        <v>47</v>
      </c>
      <c r="B65" s="58" t="s">
        <v>72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456</v>
      </c>
      <c r="L65" s="9">
        <v>276.18</v>
      </c>
      <c r="M65" s="9">
        <v>0</v>
      </c>
      <c r="N65" s="9">
        <v>0</v>
      </c>
      <c r="O65" s="24">
        <f t="shared" si="9"/>
        <v>456</v>
      </c>
      <c r="P65" s="24">
        <f t="shared" si="9"/>
        <v>276.18</v>
      </c>
      <c r="Q65" s="9">
        <f>VLOOKUP(B65,[3]ACPDisbursement!$B$9:$AX$73,48,0)</f>
        <v>8702</v>
      </c>
      <c r="R65" s="22">
        <f>VLOOKUP(B65,[3]ACPDisbursement!$B$9:$AX$73,49,0)</f>
        <v>5349.93</v>
      </c>
    </row>
    <row r="66" spans="1:18" ht="15.75" x14ac:dyDescent="0.25">
      <c r="A66" s="24" t="s">
        <v>73</v>
      </c>
      <c r="B66" s="59" t="s">
        <v>27</v>
      </c>
      <c r="C66" s="24">
        <f>SUM(C57:C65)</f>
        <v>0</v>
      </c>
      <c r="D66" s="24">
        <f t="shared" ref="D66:R66" si="10">SUM(D57:D65)</f>
        <v>0</v>
      </c>
      <c r="E66" s="24">
        <f t="shared" si="10"/>
        <v>0</v>
      </c>
      <c r="F66" s="24">
        <f t="shared" si="10"/>
        <v>0</v>
      </c>
      <c r="G66" s="24">
        <f t="shared" si="10"/>
        <v>4865</v>
      </c>
      <c r="H66" s="24">
        <f t="shared" si="10"/>
        <v>15908.789999999999</v>
      </c>
      <c r="I66" s="24">
        <f t="shared" si="10"/>
        <v>19</v>
      </c>
      <c r="J66" s="24">
        <f t="shared" si="10"/>
        <v>12575.23</v>
      </c>
      <c r="K66" s="24">
        <f t="shared" si="10"/>
        <v>18006</v>
      </c>
      <c r="L66" s="24">
        <f t="shared" si="10"/>
        <v>12083.920000000002</v>
      </c>
      <c r="M66" s="24">
        <f t="shared" si="10"/>
        <v>61</v>
      </c>
      <c r="N66" s="24">
        <f t="shared" si="10"/>
        <v>23.62</v>
      </c>
      <c r="O66" s="24">
        <f t="shared" si="10"/>
        <v>22951</v>
      </c>
      <c r="P66" s="24">
        <f t="shared" si="10"/>
        <v>40591.56</v>
      </c>
      <c r="Q66" s="24">
        <f t="shared" si="10"/>
        <v>64752</v>
      </c>
      <c r="R66" s="24">
        <f t="shared" si="10"/>
        <v>76810.91</v>
      </c>
    </row>
    <row r="67" spans="1:18" ht="15.75" x14ac:dyDescent="0.25">
      <c r="A67" s="159" t="s">
        <v>74</v>
      </c>
      <c r="B67" s="159"/>
      <c r="C67" s="24">
        <f>C66+C55+C51+C47</f>
        <v>20</v>
      </c>
      <c r="D67" s="24">
        <f t="shared" ref="D67:R67" si="11">D66+D55+D51+D47</f>
        <v>2770.2599999999998</v>
      </c>
      <c r="E67" s="24">
        <f t="shared" si="11"/>
        <v>5221</v>
      </c>
      <c r="F67" s="24">
        <f t="shared" si="11"/>
        <v>9796.7400000000016</v>
      </c>
      <c r="G67" s="24">
        <f t="shared" si="11"/>
        <v>44729</v>
      </c>
      <c r="H67" s="24">
        <f t="shared" si="11"/>
        <v>175360.40999999997</v>
      </c>
      <c r="I67" s="24">
        <f t="shared" si="11"/>
        <v>10316</v>
      </c>
      <c r="J67" s="24">
        <f t="shared" si="11"/>
        <v>44549.36</v>
      </c>
      <c r="K67" s="24">
        <f t="shared" si="11"/>
        <v>44334</v>
      </c>
      <c r="L67" s="24">
        <f t="shared" si="11"/>
        <v>48336.76</v>
      </c>
      <c r="M67" s="24">
        <f t="shared" si="11"/>
        <v>96</v>
      </c>
      <c r="N67" s="24">
        <f t="shared" si="11"/>
        <v>1401.7999999999997</v>
      </c>
      <c r="O67" s="24">
        <f t="shared" si="11"/>
        <v>104716</v>
      </c>
      <c r="P67" s="24">
        <f t="shared" si="11"/>
        <v>282215.32999999996</v>
      </c>
      <c r="Q67" s="24">
        <f t="shared" si="11"/>
        <v>3365096</v>
      </c>
      <c r="R67" s="24">
        <f t="shared" si="11"/>
        <v>4299027.370000001</v>
      </c>
    </row>
  </sheetData>
  <mergeCells count="23">
    <mergeCell ref="K7:L7"/>
    <mergeCell ref="A1:R1"/>
    <mergeCell ref="A2:R2"/>
    <mergeCell ref="A3:R3"/>
    <mergeCell ref="A4:R4"/>
    <mergeCell ref="L5:N5"/>
    <mergeCell ref="O5:P5"/>
    <mergeCell ref="A67:B67"/>
    <mergeCell ref="M7:N7"/>
    <mergeCell ref="A9:R9"/>
    <mergeCell ref="A23:R23"/>
    <mergeCell ref="A48:R48"/>
    <mergeCell ref="A52:R52"/>
    <mergeCell ref="A56:R56"/>
    <mergeCell ref="A6:A8"/>
    <mergeCell ref="B6:B8"/>
    <mergeCell ref="C6:N6"/>
    <mergeCell ref="O6:P7"/>
    <mergeCell ref="Q6:R7"/>
    <mergeCell ref="C7:D7"/>
    <mergeCell ref="E7:F7"/>
    <mergeCell ref="G7:H7"/>
    <mergeCell ref="I7:J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6AFB-27D2-4AF5-AF92-1DCDFD8F59AA}">
  <dimension ref="A1:N67"/>
  <sheetViews>
    <sheetView workbookViewId="0">
      <selection activeCell="R13" sqref="R13"/>
    </sheetView>
  </sheetViews>
  <sheetFormatPr defaultRowHeight="15" x14ac:dyDescent="0.25"/>
  <cols>
    <col min="2" max="2" width="37.28515625" bestFit="1" customWidth="1"/>
    <col min="3" max="3" width="5" bestFit="1" customWidth="1"/>
    <col min="4" max="4" width="6" bestFit="1" customWidth="1"/>
    <col min="5" max="5" width="5" bestFit="1" customWidth="1"/>
    <col min="6" max="7" width="6" bestFit="1" customWidth="1"/>
    <col min="8" max="9" width="7" bestFit="1" customWidth="1"/>
    <col min="10" max="10" width="16" bestFit="1" customWidth="1"/>
    <col min="11" max="11" width="7" bestFit="1" customWidth="1"/>
    <col min="12" max="12" width="8" bestFit="1" customWidth="1"/>
    <col min="13" max="13" width="10.42578125" bestFit="1" customWidth="1"/>
    <col min="14" max="14" width="8" bestFit="1" customWidth="1"/>
  </cols>
  <sheetData>
    <row r="1" spans="1:14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x14ac:dyDescent="0.25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x14ac:dyDescent="0.25">
      <c r="A3" s="168" t="s">
        <v>209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x14ac:dyDescent="0.25">
      <c r="A4" s="167" t="s">
        <v>210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x14ac:dyDescent="0.25">
      <c r="A5" s="66"/>
      <c r="B5" s="66"/>
      <c r="C5" s="66"/>
      <c r="D5" s="66"/>
      <c r="E5" s="66"/>
      <c r="F5" s="66"/>
      <c r="G5" s="66"/>
      <c r="H5" s="66"/>
      <c r="J5" s="67" t="s">
        <v>194</v>
      </c>
      <c r="L5" s="68"/>
      <c r="M5" s="69" t="s">
        <v>211</v>
      </c>
      <c r="N5" s="66"/>
    </row>
    <row r="6" spans="1:14" x14ac:dyDescent="0.25">
      <c r="A6" s="66"/>
      <c r="B6" s="66"/>
      <c r="C6" s="66"/>
      <c r="D6" s="66"/>
      <c r="E6" s="66"/>
      <c r="F6" s="66"/>
      <c r="G6" s="66"/>
      <c r="H6" s="66"/>
      <c r="J6" s="67"/>
      <c r="L6" s="68"/>
      <c r="M6" s="69"/>
      <c r="N6" s="66"/>
    </row>
    <row r="7" spans="1:14" x14ac:dyDescent="0.25">
      <c r="A7" s="169" t="s">
        <v>5</v>
      </c>
      <c r="B7" s="170" t="s">
        <v>6</v>
      </c>
      <c r="C7" s="165" t="s">
        <v>133</v>
      </c>
      <c r="D7" s="165"/>
      <c r="E7" s="165" t="s">
        <v>175</v>
      </c>
      <c r="F7" s="165"/>
      <c r="G7" s="165" t="s">
        <v>176</v>
      </c>
      <c r="H7" s="165"/>
      <c r="I7" s="165" t="s">
        <v>183</v>
      </c>
      <c r="J7" s="165"/>
      <c r="K7" s="165" t="s">
        <v>178</v>
      </c>
      <c r="L7" s="165"/>
      <c r="M7" s="166" t="s">
        <v>184</v>
      </c>
      <c r="N7" s="166"/>
    </row>
    <row r="8" spans="1:14" x14ac:dyDescent="0.25">
      <c r="A8" s="169"/>
      <c r="B8" s="170"/>
      <c r="C8" s="70" t="s">
        <v>140</v>
      </c>
      <c r="D8" s="70" t="s">
        <v>141</v>
      </c>
      <c r="E8" s="70" t="s">
        <v>140</v>
      </c>
      <c r="F8" s="70" t="s">
        <v>141</v>
      </c>
      <c r="G8" s="70" t="s">
        <v>140</v>
      </c>
      <c r="H8" s="70" t="s">
        <v>141</v>
      </c>
      <c r="I8" s="70" t="s">
        <v>140</v>
      </c>
      <c r="J8" s="70" t="s">
        <v>141</v>
      </c>
      <c r="K8" s="70" t="s">
        <v>140</v>
      </c>
      <c r="L8" s="70" t="s">
        <v>141</v>
      </c>
      <c r="M8" s="71" t="s">
        <v>140</v>
      </c>
      <c r="N8" s="71" t="s">
        <v>141</v>
      </c>
    </row>
    <row r="9" spans="1:14" x14ac:dyDescent="0.25">
      <c r="A9" s="163" t="s">
        <v>13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4" x14ac:dyDescent="0.25">
      <c r="A10" s="72">
        <v>1</v>
      </c>
      <c r="B10" s="73" t="s">
        <v>14</v>
      </c>
      <c r="C10" s="74">
        <v>6</v>
      </c>
      <c r="D10" s="74">
        <v>77</v>
      </c>
      <c r="E10" s="74">
        <v>165</v>
      </c>
      <c r="F10" s="74">
        <v>1525</v>
      </c>
      <c r="G10" s="74">
        <v>3868</v>
      </c>
      <c r="H10" s="74">
        <v>52566</v>
      </c>
      <c r="I10" s="74">
        <v>17257</v>
      </c>
      <c r="J10" s="74">
        <v>52152</v>
      </c>
      <c r="K10" s="74">
        <v>17189</v>
      </c>
      <c r="L10" s="74">
        <v>287160</v>
      </c>
      <c r="M10" s="74">
        <f>C10+E10+G10+I10+K10</f>
        <v>38485</v>
      </c>
      <c r="N10" s="74">
        <f>D10+F10+H10+J10+L10</f>
        <v>393480</v>
      </c>
    </row>
    <row r="11" spans="1:14" x14ac:dyDescent="0.25">
      <c r="A11" s="72">
        <v>2</v>
      </c>
      <c r="B11" s="73" t="s">
        <v>15</v>
      </c>
      <c r="C11" s="74">
        <v>0</v>
      </c>
      <c r="D11" s="74">
        <v>0</v>
      </c>
      <c r="E11" s="74">
        <v>20</v>
      </c>
      <c r="F11" s="74">
        <v>259</v>
      </c>
      <c r="G11" s="74">
        <v>313</v>
      </c>
      <c r="H11" s="74">
        <v>10227</v>
      </c>
      <c r="I11" s="74">
        <v>233</v>
      </c>
      <c r="J11" s="74">
        <v>1780</v>
      </c>
      <c r="K11" s="74">
        <v>5770</v>
      </c>
      <c r="L11" s="74">
        <v>55434</v>
      </c>
      <c r="M11" s="74">
        <f t="shared" ref="M11:N22" si="0">C11+E11+G11+I11+K11</f>
        <v>6336</v>
      </c>
      <c r="N11" s="74">
        <f t="shared" si="0"/>
        <v>67700</v>
      </c>
    </row>
    <row r="12" spans="1:14" x14ac:dyDescent="0.25">
      <c r="A12" s="72">
        <v>3</v>
      </c>
      <c r="B12" s="73" t="s">
        <v>16</v>
      </c>
      <c r="C12" s="74">
        <v>0</v>
      </c>
      <c r="D12" s="74">
        <v>0</v>
      </c>
      <c r="E12" s="74">
        <v>11</v>
      </c>
      <c r="F12" s="74">
        <v>92</v>
      </c>
      <c r="G12" s="74">
        <v>196</v>
      </c>
      <c r="H12" s="74">
        <v>3977</v>
      </c>
      <c r="I12" s="74">
        <v>24</v>
      </c>
      <c r="J12" s="74">
        <v>212</v>
      </c>
      <c r="K12" s="74">
        <v>2538</v>
      </c>
      <c r="L12" s="74">
        <v>23498</v>
      </c>
      <c r="M12" s="74">
        <f t="shared" si="0"/>
        <v>2769</v>
      </c>
      <c r="N12" s="74">
        <f t="shared" si="0"/>
        <v>27779</v>
      </c>
    </row>
    <row r="13" spans="1:14" x14ac:dyDescent="0.25">
      <c r="A13" s="72">
        <v>4</v>
      </c>
      <c r="B13" s="73" t="s">
        <v>17</v>
      </c>
      <c r="C13" s="74">
        <v>16</v>
      </c>
      <c r="D13" s="74">
        <v>4023</v>
      </c>
      <c r="E13" s="74">
        <v>36</v>
      </c>
      <c r="F13" s="74">
        <v>301</v>
      </c>
      <c r="G13" s="74">
        <v>781</v>
      </c>
      <c r="H13" s="74">
        <v>13410</v>
      </c>
      <c r="I13" s="74">
        <v>10725</v>
      </c>
      <c r="J13" s="74">
        <v>33111</v>
      </c>
      <c r="K13" s="74">
        <v>1738</v>
      </c>
      <c r="L13" s="74">
        <v>51409</v>
      </c>
      <c r="M13" s="74">
        <f t="shared" si="0"/>
        <v>13296</v>
      </c>
      <c r="N13" s="74">
        <f t="shared" si="0"/>
        <v>102254</v>
      </c>
    </row>
    <row r="14" spans="1:14" x14ac:dyDescent="0.25">
      <c r="A14" s="72">
        <v>5</v>
      </c>
      <c r="B14" s="73" t="s">
        <v>18</v>
      </c>
      <c r="C14" s="74">
        <v>0</v>
      </c>
      <c r="D14" s="74">
        <v>0</v>
      </c>
      <c r="E14" s="74">
        <v>0</v>
      </c>
      <c r="F14" s="74">
        <v>0</v>
      </c>
      <c r="G14" s="74">
        <v>5</v>
      </c>
      <c r="H14" s="74">
        <v>5014</v>
      </c>
      <c r="I14" s="74">
        <v>4575</v>
      </c>
      <c r="J14" s="74">
        <v>30674</v>
      </c>
      <c r="K14" s="74">
        <v>5928</v>
      </c>
      <c r="L14" s="74">
        <v>20168</v>
      </c>
      <c r="M14" s="74">
        <f t="shared" si="0"/>
        <v>10508</v>
      </c>
      <c r="N14" s="74">
        <f t="shared" si="0"/>
        <v>55856</v>
      </c>
    </row>
    <row r="15" spans="1:14" x14ac:dyDescent="0.25">
      <c r="A15" s="72">
        <v>6</v>
      </c>
      <c r="B15" s="73" t="s">
        <v>19</v>
      </c>
      <c r="C15" s="74">
        <v>82</v>
      </c>
      <c r="D15" s="74">
        <v>4216</v>
      </c>
      <c r="E15" s="74">
        <v>11</v>
      </c>
      <c r="F15" s="74">
        <v>104</v>
      </c>
      <c r="G15" s="74">
        <v>259</v>
      </c>
      <c r="H15" s="74">
        <v>5305</v>
      </c>
      <c r="I15" s="74">
        <v>4498</v>
      </c>
      <c r="J15" s="74">
        <v>22145</v>
      </c>
      <c r="K15" s="74">
        <v>40</v>
      </c>
      <c r="L15" s="74">
        <v>40457</v>
      </c>
      <c r="M15" s="74">
        <f t="shared" si="0"/>
        <v>4890</v>
      </c>
      <c r="N15" s="74">
        <f t="shared" si="0"/>
        <v>72227</v>
      </c>
    </row>
    <row r="16" spans="1:14" x14ac:dyDescent="0.25">
      <c r="A16" s="72">
        <v>7</v>
      </c>
      <c r="B16" s="73" t="s">
        <v>20</v>
      </c>
      <c r="C16" s="74">
        <v>17</v>
      </c>
      <c r="D16" s="74">
        <v>71</v>
      </c>
      <c r="E16" s="74">
        <v>5</v>
      </c>
      <c r="F16" s="74">
        <v>57</v>
      </c>
      <c r="G16" s="74">
        <v>34</v>
      </c>
      <c r="H16" s="74">
        <v>530</v>
      </c>
      <c r="I16" s="74">
        <v>72</v>
      </c>
      <c r="J16" s="74">
        <v>606</v>
      </c>
      <c r="K16" s="74">
        <v>3115</v>
      </c>
      <c r="L16" s="74">
        <v>12069</v>
      </c>
      <c r="M16" s="74">
        <f t="shared" si="0"/>
        <v>3243</v>
      </c>
      <c r="N16" s="74">
        <f t="shared" si="0"/>
        <v>13333</v>
      </c>
    </row>
    <row r="17" spans="1:14" x14ac:dyDescent="0.25">
      <c r="A17" s="72">
        <v>8</v>
      </c>
      <c r="B17" s="73" t="s">
        <v>21</v>
      </c>
      <c r="C17" s="74">
        <v>4</v>
      </c>
      <c r="D17" s="74">
        <v>368</v>
      </c>
      <c r="E17" s="74">
        <v>104</v>
      </c>
      <c r="F17" s="74">
        <v>1138</v>
      </c>
      <c r="G17" s="74">
        <v>2326</v>
      </c>
      <c r="H17" s="74">
        <v>42474</v>
      </c>
      <c r="I17" s="74">
        <v>1702</v>
      </c>
      <c r="J17" s="74">
        <v>8715</v>
      </c>
      <c r="K17" s="74">
        <v>11867</v>
      </c>
      <c r="L17" s="74">
        <v>245569</v>
      </c>
      <c r="M17" s="74">
        <f t="shared" si="0"/>
        <v>16003</v>
      </c>
      <c r="N17" s="74">
        <f t="shared" si="0"/>
        <v>298264</v>
      </c>
    </row>
    <row r="18" spans="1:14" x14ac:dyDescent="0.25">
      <c r="A18" s="72">
        <v>9</v>
      </c>
      <c r="B18" s="73" t="s">
        <v>22</v>
      </c>
      <c r="C18" s="74">
        <v>0</v>
      </c>
      <c r="D18" s="74">
        <v>0</v>
      </c>
      <c r="E18" s="74">
        <v>1</v>
      </c>
      <c r="F18" s="74">
        <v>6</v>
      </c>
      <c r="G18" s="74">
        <v>13</v>
      </c>
      <c r="H18" s="74">
        <v>344</v>
      </c>
      <c r="I18" s="74">
        <v>13</v>
      </c>
      <c r="J18" s="74">
        <v>69</v>
      </c>
      <c r="K18" s="74">
        <v>804</v>
      </c>
      <c r="L18" s="74">
        <v>4473</v>
      </c>
      <c r="M18" s="74">
        <f t="shared" si="0"/>
        <v>831</v>
      </c>
      <c r="N18" s="74">
        <f t="shared" si="0"/>
        <v>4892</v>
      </c>
    </row>
    <row r="19" spans="1:14" x14ac:dyDescent="0.25">
      <c r="A19" s="72">
        <v>10</v>
      </c>
      <c r="B19" s="73" t="s">
        <v>23</v>
      </c>
      <c r="C19" s="74">
        <v>69</v>
      </c>
      <c r="D19" s="74">
        <v>10150</v>
      </c>
      <c r="E19" s="74">
        <v>213</v>
      </c>
      <c r="F19" s="74">
        <v>1116</v>
      </c>
      <c r="G19" s="74">
        <v>860</v>
      </c>
      <c r="H19" s="74">
        <v>14118</v>
      </c>
      <c r="I19" s="74">
        <v>8631</v>
      </c>
      <c r="J19" s="74">
        <v>50375</v>
      </c>
      <c r="K19" s="74">
        <v>2718</v>
      </c>
      <c r="L19" s="74">
        <v>116613</v>
      </c>
      <c r="M19" s="74">
        <f t="shared" si="0"/>
        <v>12491</v>
      </c>
      <c r="N19" s="74">
        <f t="shared" si="0"/>
        <v>192372</v>
      </c>
    </row>
    <row r="20" spans="1:14" x14ac:dyDescent="0.25">
      <c r="A20" s="72">
        <v>11</v>
      </c>
      <c r="B20" s="73" t="s">
        <v>24</v>
      </c>
      <c r="C20" s="74">
        <v>0</v>
      </c>
      <c r="D20" s="74">
        <v>0</v>
      </c>
      <c r="E20" s="74">
        <v>0</v>
      </c>
      <c r="F20" s="74">
        <v>0</v>
      </c>
      <c r="G20" s="74">
        <v>611</v>
      </c>
      <c r="H20" s="74">
        <v>11012</v>
      </c>
      <c r="I20" s="74">
        <v>89</v>
      </c>
      <c r="J20" s="74">
        <v>255</v>
      </c>
      <c r="K20" s="74">
        <v>3205</v>
      </c>
      <c r="L20" s="74">
        <v>30705</v>
      </c>
      <c r="M20" s="74">
        <f t="shared" si="0"/>
        <v>3905</v>
      </c>
      <c r="N20" s="74">
        <f t="shared" si="0"/>
        <v>41972</v>
      </c>
    </row>
    <row r="21" spans="1:14" x14ac:dyDescent="0.25">
      <c r="A21" s="72">
        <v>12</v>
      </c>
      <c r="B21" s="73" t="s">
        <v>25</v>
      </c>
      <c r="C21" s="74">
        <v>17</v>
      </c>
      <c r="D21" s="74">
        <v>2816</v>
      </c>
      <c r="E21" s="74">
        <v>448</v>
      </c>
      <c r="F21" s="74">
        <v>2957</v>
      </c>
      <c r="G21" s="74">
        <v>14237</v>
      </c>
      <c r="H21" s="74">
        <v>181073</v>
      </c>
      <c r="I21" s="74">
        <v>4775</v>
      </c>
      <c r="J21" s="74">
        <v>14571</v>
      </c>
      <c r="K21" s="74">
        <v>120163</v>
      </c>
      <c r="L21" s="74">
        <v>1092068</v>
      </c>
      <c r="M21" s="74">
        <f t="shared" si="0"/>
        <v>139640</v>
      </c>
      <c r="N21" s="74">
        <f t="shared" si="0"/>
        <v>1293485</v>
      </c>
    </row>
    <row r="22" spans="1:14" x14ac:dyDescent="0.25">
      <c r="A22" s="75" t="s">
        <v>26</v>
      </c>
      <c r="B22" s="76" t="s">
        <v>27</v>
      </c>
      <c r="C22" s="77">
        <f t="shared" ref="C22:L22" si="1">SUM(C10:C21)</f>
        <v>211</v>
      </c>
      <c r="D22" s="77">
        <f t="shared" si="1"/>
        <v>21721</v>
      </c>
      <c r="E22" s="77">
        <f t="shared" si="1"/>
        <v>1014</v>
      </c>
      <c r="F22" s="77">
        <f t="shared" si="1"/>
        <v>7555</v>
      </c>
      <c r="G22" s="77">
        <f t="shared" si="1"/>
        <v>23503</v>
      </c>
      <c r="H22" s="77">
        <f t="shared" si="1"/>
        <v>340050</v>
      </c>
      <c r="I22" s="77">
        <f t="shared" si="1"/>
        <v>52594</v>
      </c>
      <c r="J22" s="77">
        <f t="shared" si="1"/>
        <v>214665</v>
      </c>
      <c r="K22" s="77">
        <f t="shared" si="1"/>
        <v>175075</v>
      </c>
      <c r="L22" s="77">
        <f t="shared" si="1"/>
        <v>1979623</v>
      </c>
      <c r="M22" s="77">
        <f t="shared" si="0"/>
        <v>252397</v>
      </c>
      <c r="N22" s="77">
        <f t="shared" si="0"/>
        <v>2563614</v>
      </c>
    </row>
    <row r="23" spans="1:14" x14ac:dyDescent="0.25">
      <c r="A23" s="163" t="s">
        <v>152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</row>
    <row r="24" spans="1:14" x14ac:dyDescent="0.25">
      <c r="A24" s="72">
        <v>13</v>
      </c>
      <c r="B24" s="73" t="s">
        <v>31</v>
      </c>
      <c r="C24" s="74">
        <v>1</v>
      </c>
      <c r="D24" s="74">
        <v>3</v>
      </c>
      <c r="E24" s="74">
        <v>0</v>
      </c>
      <c r="F24" s="74">
        <v>0</v>
      </c>
      <c r="G24" s="74">
        <v>0</v>
      </c>
      <c r="H24" s="74">
        <v>0</v>
      </c>
      <c r="I24" s="74">
        <v>193</v>
      </c>
      <c r="J24" s="74">
        <v>330</v>
      </c>
      <c r="K24" s="74">
        <v>20</v>
      </c>
      <c r="L24" s="74">
        <v>2537</v>
      </c>
      <c r="M24" s="74">
        <f t="shared" ref="M24:N39" si="2">C24+E24+G24+I24+K24</f>
        <v>214</v>
      </c>
      <c r="N24" s="74">
        <f t="shared" si="2"/>
        <v>2870</v>
      </c>
    </row>
    <row r="25" spans="1:14" x14ac:dyDescent="0.25">
      <c r="A25" s="72">
        <v>14</v>
      </c>
      <c r="B25" s="73" t="s">
        <v>35</v>
      </c>
      <c r="C25" s="74">
        <v>0</v>
      </c>
      <c r="D25" s="74">
        <v>0</v>
      </c>
      <c r="E25" s="74">
        <v>0</v>
      </c>
      <c r="F25" s="74">
        <v>0</v>
      </c>
      <c r="G25" s="74">
        <v>11</v>
      </c>
      <c r="H25" s="74">
        <v>202</v>
      </c>
      <c r="I25" s="74">
        <v>46</v>
      </c>
      <c r="J25" s="74">
        <v>89</v>
      </c>
      <c r="K25" s="74">
        <v>2486</v>
      </c>
      <c r="L25" s="74">
        <v>49849</v>
      </c>
      <c r="M25" s="74">
        <f t="shared" si="2"/>
        <v>2543</v>
      </c>
      <c r="N25" s="74">
        <f t="shared" si="2"/>
        <v>50140</v>
      </c>
    </row>
    <row r="26" spans="1:14" x14ac:dyDescent="0.25">
      <c r="A26" s="72">
        <v>15</v>
      </c>
      <c r="B26" s="73" t="s">
        <v>41</v>
      </c>
      <c r="C26" s="74">
        <v>0</v>
      </c>
      <c r="D26" s="74">
        <v>0</v>
      </c>
      <c r="E26" s="74">
        <v>0</v>
      </c>
      <c r="F26" s="74">
        <v>0</v>
      </c>
      <c r="G26" s="74">
        <v>3</v>
      </c>
      <c r="H26" s="74">
        <v>15</v>
      </c>
      <c r="I26" s="74">
        <v>41</v>
      </c>
      <c r="J26" s="74">
        <v>311</v>
      </c>
      <c r="K26" s="74">
        <v>9</v>
      </c>
      <c r="L26" s="74">
        <v>158</v>
      </c>
      <c r="M26" s="74">
        <f t="shared" si="2"/>
        <v>53</v>
      </c>
      <c r="N26" s="74">
        <f t="shared" si="2"/>
        <v>484</v>
      </c>
    </row>
    <row r="27" spans="1:14" x14ac:dyDescent="0.25">
      <c r="A27" s="72">
        <v>16</v>
      </c>
      <c r="B27" s="73" t="s">
        <v>47</v>
      </c>
      <c r="C27" s="74">
        <v>0</v>
      </c>
      <c r="D27" s="74">
        <v>0</v>
      </c>
      <c r="E27" s="74">
        <v>0</v>
      </c>
      <c r="F27" s="74">
        <v>0</v>
      </c>
      <c r="G27" s="74">
        <v>1</v>
      </c>
      <c r="H27" s="74">
        <v>27</v>
      </c>
      <c r="I27" s="74">
        <v>59</v>
      </c>
      <c r="J27" s="74">
        <v>189</v>
      </c>
      <c r="K27" s="74">
        <v>0</v>
      </c>
      <c r="L27" s="74">
        <v>0</v>
      </c>
      <c r="M27" s="74">
        <f t="shared" si="2"/>
        <v>60</v>
      </c>
      <c r="N27" s="74">
        <f t="shared" si="2"/>
        <v>216</v>
      </c>
    </row>
    <row r="28" spans="1:14" x14ac:dyDescent="0.25">
      <c r="A28" s="72">
        <v>17</v>
      </c>
      <c r="B28" s="73" t="s">
        <v>32</v>
      </c>
      <c r="C28" s="74">
        <v>0</v>
      </c>
      <c r="D28" s="74">
        <v>0</v>
      </c>
      <c r="E28" s="74">
        <v>0</v>
      </c>
      <c r="F28" s="74">
        <v>0</v>
      </c>
      <c r="G28" s="74">
        <v>7</v>
      </c>
      <c r="H28" s="74">
        <v>148</v>
      </c>
      <c r="I28" s="74">
        <v>98</v>
      </c>
      <c r="J28" s="74">
        <v>181</v>
      </c>
      <c r="K28" s="74">
        <v>44</v>
      </c>
      <c r="L28" s="74">
        <v>714</v>
      </c>
      <c r="M28" s="74">
        <f t="shared" si="2"/>
        <v>149</v>
      </c>
      <c r="N28" s="74">
        <f t="shared" si="2"/>
        <v>1043</v>
      </c>
    </row>
    <row r="29" spans="1:14" x14ac:dyDescent="0.25">
      <c r="A29" s="72">
        <v>18</v>
      </c>
      <c r="B29" s="73" t="s">
        <v>34</v>
      </c>
      <c r="C29" s="74">
        <v>0</v>
      </c>
      <c r="D29" s="74">
        <v>0</v>
      </c>
      <c r="E29" s="74">
        <v>0</v>
      </c>
      <c r="F29" s="74">
        <v>0</v>
      </c>
      <c r="G29" s="74">
        <v>1</v>
      </c>
      <c r="H29" s="74">
        <v>14</v>
      </c>
      <c r="I29" s="74">
        <v>0</v>
      </c>
      <c r="J29" s="74">
        <v>0</v>
      </c>
      <c r="K29" s="74">
        <v>250</v>
      </c>
      <c r="L29" s="74">
        <v>885</v>
      </c>
      <c r="M29" s="74">
        <f t="shared" si="2"/>
        <v>251</v>
      </c>
      <c r="N29" s="74">
        <f t="shared" si="2"/>
        <v>899</v>
      </c>
    </row>
    <row r="30" spans="1:14" x14ac:dyDescent="0.25">
      <c r="A30" s="72">
        <v>19</v>
      </c>
      <c r="B30" s="73" t="s">
        <v>42</v>
      </c>
      <c r="C30" s="74">
        <v>1</v>
      </c>
      <c r="D30" s="74">
        <v>1458</v>
      </c>
      <c r="E30" s="74">
        <v>1</v>
      </c>
      <c r="F30" s="74">
        <v>37</v>
      </c>
      <c r="G30" s="74">
        <v>5</v>
      </c>
      <c r="H30" s="74">
        <v>102</v>
      </c>
      <c r="I30" s="74">
        <v>19</v>
      </c>
      <c r="J30" s="74">
        <v>173</v>
      </c>
      <c r="K30" s="74">
        <v>152</v>
      </c>
      <c r="L30" s="74">
        <v>781</v>
      </c>
      <c r="M30" s="74">
        <f t="shared" si="2"/>
        <v>178</v>
      </c>
      <c r="N30" s="74">
        <f t="shared" si="2"/>
        <v>2551</v>
      </c>
    </row>
    <row r="31" spans="1:14" x14ac:dyDescent="0.25">
      <c r="A31" s="72">
        <v>20</v>
      </c>
      <c r="B31" s="73" t="s">
        <v>43</v>
      </c>
      <c r="C31" s="74">
        <v>5</v>
      </c>
      <c r="D31" s="74">
        <v>0</v>
      </c>
      <c r="E31" s="74">
        <v>0</v>
      </c>
      <c r="F31" s="74">
        <v>0</v>
      </c>
      <c r="G31" s="74">
        <v>73</v>
      </c>
      <c r="H31" s="74">
        <v>1096</v>
      </c>
      <c r="I31" s="74">
        <v>153</v>
      </c>
      <c r="J31" s="74">
        <v>356</v>
      </c>
      <c r="K31" s="74">
        <v>18</v>
      </c>
      <c r="L31" s="74">
        <v>17</v>
      </c>
      <c r="M31" s="74">
        <f t="shared" si="2"/>
        <v>249</v>
      </c>
      <c r="N31" s="74">
        <f t="shared" si="2"/>
        <v>1469</v>
      </c>
    </row>
    <row r="32" spans="1:14" x14ac:dyDescent="0.25">
      <c r="A32" s="72">
        <v>21</v>
      </c>
      <c r="B32" s="73" t="s">
        <v>45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1</v>
      </c>
      <c r="L32" s="74">
        <v>3</v>
      </c>
      <c r="M32" s="74">
        <f t="shared" si="2"/>
        <v>1</v>
      </c>
      <c r="N32" s="74">
        <f t="shared" si="2"/>
        <v>3</v>
      </c>
    </row>
    <row r="33" spans="1:14" x14ac:dyDescent="0.25">
      <c r="A33" s="72">
        <v>22</v>
      </c>
      <c r="B33" s="73" t="s">
        <v>48</v>
      </c>
      <c r="C33" s="74">
        <v>0</v>
      </c>
      <c r="D33" s="74">
        <v>0</v>
      </c>
      <c r="E33" s="74">
        <v>0</v>
      </c>
      <c r="F33" s="74">
        <v>0</v>
      </c>
      <c r="G33" s="74">
        <v>1</v>
      </c>
      <c r="H33" s="74">
        <v>3</v>
      </c>
      <c r="I33" s="74">
        <v>58</v>
      </c>
      <c r="J33" s="74">
        <v>271</v>
      </c>
      <c r="K33" s="74">
        <v>6</v>
      </c>
      <c r="L33" s="74">
        <v>20</v>
      </c>
      <c r="M33" s="74">
        <f t="shared" si="2"/>
        <v>65</v>
      </c>
      <c r="N33" s="74">
        <f t="shared" si="2"/>
        <v>294</v>
      </c>
    </row>
    <row r="34" spans="1:14" x14ac:dyDescent="0.25">
      <c r="A34" s="72">
        <v>23</v>
      </c>
      <c r="B34" s="73" t="s">
        <v>46</v>
      </c>
      <c r="C34" s="74">
        <v>7</v>
      </c>
      <c r="D34" s="74">
        <v>54</v>
      </c>
      <c r="E34" s="74">
        <v>0</v>
      </c>
      <c r="F34" s="74">
        <v>0</v>
      </c>
      <c r="G34" s="74">
        <v>14</v>
      </c>
      <c r="H34" s="74">
        <v>626</v>
      </c>
      <c r="I34" s="74">
        <v>25</v>
      </c>
      <c r="J34" s="74">
        <v>24</v>
      </c>
      <c r="K34" s="74">
        <v>1553</v>
      </c>
      <c r="L34" s="74">
        <v>18674</v>
      </c>
      <c r="M34" s="74">
        <f t="shared" si="2"/>
        <v>1599</v>
      </c>
      <c r="N34" s="74">
        <f t="shared" si="2"/>
        <v>19378</v>
      </c>
    </row>
    <row r="35" spans="1:14" x14ac:dyDescent="0.25">
      <c r="A35" s="72">
        <v>24</v>
      </c>
      <c r="B35" s="73" t="s">
        <v>198</v>
      </c>
      <c r="C35" s="74">
        <v>0</v>
      </c>
      <c r="D35" s="74">
        <v>0</v>
      </c>
      <c r="E35" s="74">
        <v>0</v>
      </c>
      <c r="F35" s="74">
        <v>0</v>
      </c>
      <c r="G35" s="74">
        <v>1</v>
      </c>
      <c r="H35" s="74">
        <v>64</v>
      </c>
      <c r="I35" s="74">
        <v>25</v>
      </c>
      <c r="J35" s="74">
        <v>180</v>
      </c>
      <c r="K35" s="74">
        <v>0</v>
      </c>
      <c r="L35" s="74">
        <v>0</v>
      </c>
      <c r="M35" s="74">
        <f t="shared" si="2"/>
        <v>26</v>
      </c>
      <c r="N35" s="74">
        <f t="shared" si="2"/>
        <v>244</v>
      </c>
    </row>
    <row r="36" spans="1:14" x14ac:dyDescent="0.25">
      <c r="A36" s="72">
        <v>25</v>
      </c>
      <c r="B36" s="73" t="s">
        <v>39</v>
      </c>
      <c r="C36" s="74">
        <v>0</v>
      </c>
      <c r="D36" s="74">
        <v>0</v>
      </c>
      <c r="E36" s="74">
        <v>11</v>
      </c>
      <c r="F36" s="74">
        <v>330</v>
      </c>
      <c r="G36" s="74">
        <v>262</v>
      </c>
      <c r="H36" s="74">
        <v>3826</v>
      </c>
      <c r="I36" s="74">
        <v>6418</v>
      </c>
      <c r="J36" s="74">
        <v>10943</v>
      </c>
      <c r="K36" s="74">
        <v>59218</v>
      </c>
      <c r="L36" s="74">
        <v>48740</v>
      </c>
      <c r="M36" s="74">
        <f t="shared" si="2"/>
        <v>65909</v>
      </c>
      <c r="N36" s="74">
        <f t="shared" si="2"/>
        <v>63839</v>
      </c>
    </row>
    <row r="37" spans="1:14" x14ac:dyDescent="0.25">
      <c r="A37" s="72">
        <v>26</v>
      </c>
      <c r="B37" s="73" t="s">
        <v>199</v>
      </c>
      <c r="C37" s="74">
        <v>0</v>
      </c>
      <c r="D37" s="74">
        <v>0</v>
      </c>
      <c r="E37" s="74">
        <v>40</v>
      </c>
      <c r="F37" s="74">
        <v>1335</v>
      </c>
      <c r="G37" s="74">
        <v>1175</v>
      </c>
      <c r="H37" s="74">
        <v>43723</v>
      </c>
      <c r="I37" s="74">
        <v>6931</v>
      </c>
      <c r="J37" s="74">
        <v>45962</v>
      </c>
      <c r="K37" s="74">
        <v>413050</v>
      </c>
      <c r="L37" s="74">
        <v>868995</v>
      </c>
      <c r="M37" s="74">
        <f t="shared" si="2"/>
        <v>421196</v>
      </c>
      <c r="N37" s="74">
        <f t="shared" si="2"/>
        <v>960015</v>
      </c>
    </row>
    <row r="38" spans="1:14" x14ac:dyDescent="0.25">
      <c r="A38" s="72">
        <v>27</v>
      </c>
      <c r="B38" s="73" t="s">
        <v>200</v>
      </c>
      <c r="C38" s="74">
        <v>4</v>
      </c>
      <c r="D38" s="74">
        <v>1</v>
      </c>
      <c r="E38" s="74">
        <v>18</v>
      </c>
      <c r="F38" s="74">
        <v>172</v>
      </c>
      <c r="G38" s="74">
        <v>363</v>
      </c>
      <c r="H38" s="74">
        <v>10223</v>
      </c>
      <c r="I38" s="74">
        <v>534</v>
      </c>
      <c r="J38" s="74">
        <v>3283</v>
      </c>
      <c r="K38" s="74">
        <v>3448</v>
      </c>
      <c r="L38" s="74">
        <v>79421</v>
      </c>
      <c r="M38" s="74">
        <f t="shared" si="2"/>
        <v>4367</v>
      </c>
      <c r="N38" s="74">
        <f t="shared" si="2"/>
        <v>93100</v>
      </c>
    </row>
    <row r="39" spans="1:14" x14ac:dyDescent="0.25">
      <c r="A39" s="72">
        <v>28</v>
      </c>
      <c r="B39" s="73" t="s">
        <v>201</v>
      </c>
      <c r="C39" s="74">
        <v>0</v>
      </c>
      <c r="D39" s="74">
        <v>0</v>
      </c>
      <c r="E39" s="74">
        <v>0</v>
      </c>
      <c r="F39" s="74">
        <v>0</v>
      </c>
      <c r="G39" s="74">
        <v>63</v>
      </c>
      <c r="H39" s="74">
        <v>1584</v>
      </c>
      <c r="I39" s="74">
        <v>294</v>
      </c>
      <c r="J39" s="74">
        <v>4166</v>
      </c>
      <c r="K39" s="74">
        <v>9683</v>
      </c>
      <c r="L39" s="74">
        <v>21077</v>
      </c>
      <c r="M39" s="74">
        <f t="shared" si="2"/>
        <v>10040</v>
      </c>
      <c r="N39" s="74">
        <f t="shared" si="2"/>
        <v>26827</v>
      </c>
    </row>
    <row r="40" spans="1:14" x14ac:dyDescent="0.25">
      <c r="A40" s="72">
        <v>29</v>
      </c>
      <c r="B40" s="73" t="s">
        <v>202</v>
      </c>
      <c r="C40" s="74">
        <v>5606</v>
      </c>
      <c r="D40" s="74">
        <v>43224</v>
      </c>
      <c r="E40" s="74">
        <v>0</v>
      </c>
      <c r="F40" s="74">
        <v>0</v>
      </c>
      <c r="G40" s="74">
        <v>3976</v>
      </c>
      <c r="H40" s="74">
        <v>90747</v>
      </c>
      <c r="I40" s="74">
        <v>21061</v>
      </c>
      <c r="J40" s="74">
        <v>141746</v>
      </c>
      <c r="K40" s="74">
        <v>52830</v>
      </c>
      <c r="L40" s="74">
        <v>753205</v>
      </c>
      <c r="M40" s="74">
        <f t="shared" ref="M40:N45" si="3">C40+E40+G40+I40+K40</f>
        <v>83473</v>
      </c>
      <c r="N40" s="74">
        <f t="shared" si="3"/>
        <v>1028922</v>
      </c>
    </row>
    <row r="41" spans="1:14" x14ac:dyDescent="0.25">
      <c r="A41" s="72">
        <v>30</v>
      </c>
      <c r="B41" s="73" t="s">
        <v>203</v>
      </c>
      <c r="C41" s="74">
        <v>0</v>
      </c>
      <c r="D41" s="74">
        <v>0</v>
      </c>
      <c r="E41" s="74">
        <v>0</v>
      </c>
      <c r="F41" s="74">
        <v>0</v>
      </c>
      <c r="G41" s="74">
        <v>317</v>
      </c>
      <c r="H41" s="74">
        <v>2386</v>
      </c>
      <c r="I41" s="74">
        <v>0</v>
      </c>
      <c r="J41" s="74">
        <v>0</v>
      </c>
      <c r="K41" s="74">
        <v>16067</v>
      </c>
      <c r="L41" s="74">
        <v>141671</v>
      </c>
      <c r="M41" s="74">
        <f t="shared" si="3"/>
        <v>16384</v>
      </c>
      <c r="N41" s="74">
        <f t="shared" si="3"/>
        <v>144057</v>
      </c>
    </row>
    <row r="42" spans="1:14" x14ac:dyDescent="0.25">
      <c r="A42" s="72">
        <v>31</v>
      </c>
      <c r="B42" s="73" t="s">
        <v>44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14305</v>
      </c>
      <c r="L42" s="74">
        <v>343810</v>
      </c>
      <c r="M42" s="74">
        <f t="shared" si="3"/>
        <v>14305</v>
      </c>
      <c r="N42" s="74">
        <f t="shared" si="3"/>
        <v>343810</v>
      </c>
    </row>
    <row r="43" spans="1:14" x14ac:dyDescent="0.25">
      <c r="A43" s="72">
        <v>32</v>
      </c>
      <c r="B43" s="73" t="s">
        <v>204</v>
      </c>
      <c r="C43" s="74">
        <v>0</v>
      </c>
      <c r="D43" s="74">
        <v>0</v>
      </c>
      <c r="E43" s="74">
        <v>14</v>
      </c>
      <c r="F43" s="74">
        <v>190</v>
      </c>
      <c r="G43" s="74">
        <v>336</v>
      </c>
      <c r="H43" s="74">
        <v>7368</v>
      </c>
      <c r="I43" s="74">
        <v>4168</v>
      </c>
      <c r="J43" s="74">
        <v>18453</v>
      </c>
      <c r="K43" s="74">
        <v>14261</v>
      </c>
      <c r="L43" s="74">
        <v>290948</v>
      </c>
      <c r="M43" s="74">
        <f t="shared" si="3"/>
        <v>18779</v>
      </c>
      <c r="N43" s="74">
        <f t="shared" si="3"/>
        <v>316959</v>
      </c>
    </row>
    <row r="44" spans="1:14" x14ac:dyDescent="0.25">
      <c r="A44" s="72">
        <v>33</v>
      </c>
      <c r="B44" s="73" t="s">
        <v>205</v>
      </c>
      <c r="C44" s="74">
        <v>0</v>
      </c>
      <c r="D44" s="74">
        <v>0</v>
      </c>
      <c r="E44" s="74">
        <v>15</v>
      </c>
      <c r="F44" s="74">
        <v>371</v>
      </c>
      <c r="G44" s="74">
        <v>112</v>
      </c>
      <c r="H44" s="74">
        <v>5069</v>
      </c>
      <c r="I44" s="74">
        <v>897</v>
      </c>
      <c r="J44" s="74">
        <v>3668</v>
      </c>
      <c r="K44" s="74">
        <v>58287</v>
      </c>
      <c r="L44" s="74">
        <v>133041</v>
      </c>
      <c r="M44" s="74">
        <f t="shared" si="3"/>
        <v>59311</v>
      </c>
      <c r="N44" s="74">
        <f t="shared" si="3"/>
        <v>142149</v>
      </c>
    </row>
    <row r="45" spans="1:14" x14ac:dyDescent="0.25">
      <c r="A45" s="72">
        <v>34</v>
      </c>
      <c r="B45" s="73" t="s">
        <v>206</v>
      </c>
      <c r="C45" s="74">
        <v>481</v>
      </c>
      <c r="D45" s="74">
        <v>893</v>
      </c>
      <c r="E45" s="74">
        <v>3</v>
      </c>
      <c r="F45" s="74">
        <v>1</v>
      </c>
      <c r="G45" s="74">
        <v>104</v>
      </c>
      <c r="H45" s="74">
        <v>2813</v>
      </c>
      <c r="I45" s="74">
        <v>0</v>
      </c>
      <c r="J45" s="74">
        <v>0</v>
      </c>
      <c r="K45" s="74">
        <v>2805</v>
      </c>
      <c r="L45" s="74">
        <v>8620</v>
      </c>
      <c r="M45" s="74">
        <f t="shared" si="3"/>
        <v>3393</v>
      </c>
      <c r="N45" s="74">
        <f t="shared" si="3"/>
        <v>12327</v>
      </c>
    </row>
    <row r="46" spans="1:14" x14ac:dyDescent="0.25">
      <c r="A46" s="75" t="s">
        <v>51</v>
      </c>
      <c r="B46" s="76" t="s">
        <v>27</v>
      </c>
      <c r="C46" s="77">
        <f>SUM(C24:C45)</f>
        <v>6105</v>
      </c>
      <c r="D46" s="77">
        <f t="shared" ref="D46:N46" si="4">SUM(D24:D45)</f>
        <v>45633</v>
      </c>
      <c r="E46" s="77">
        <f t="shared" si="4"/>
        <v>102</v>
      </c>
      <c r="F46" s="77">
        <f t="shared" si="4"/>
        <v>2436</v>
      </c>
      <c r="G46" s="77">
        <f t="shared" si="4"/>
        <v>6825</v>
      </c>
      <c r="H46" s="77">
        <f t="shared" si="4"/>
        <v>170036</v>
      </c>
      <c r="I46" s="77">
        <f t="shared" si="4"/>
        <v>41020</v>
      </c>
      <c r="J46" s="77">
        <f t="shared" si="4"/>
        <v>230325</v>
      </c>
      <c r="K46" s="77">
        <f t="shared" si="4"/>
        <v>648493</v>
      </c>
      <c r="L46" s="77">
        <f t="shared" si="4"/>
        <v>2763166</v>
      </c>
      <c r="M46" s="77">
        <f t="shared" si="4"/>
        <v>702545</v>
      </c>
      <c r="N46" s="77">
        <f t="shared" si="4"/>
        <v>3211596</v>
      </c>
    </row>
    <row r="47" spans="1:14" x14ac:dyDescent="0.25">
      <c r="A47" s="75" t="s">
        <v>52</v>
      </c>
      <c r="B47" s="76" t="s">
        <v>83</v>
      </c>
      <c r="C47" s="77">
        <f>+C46+C22</f>
        <v>6316</v>
      </c>
      <c r="D47" s="77">
        <f t="shared" ref="D47:N47" si="5">+D46+D22</f>
        <v>67354</v>
      </c>
      <c r="E47" s="77">
        <f t="shared" si="5"/>
        <v>1116</v>
      </c>
      <c r="F47" s="77">
        <f t="shared" si="5"/>
        <v>9991</v>
      </c>
      <c r="G47" s="77">
        <f t="shared" si="5"/>
        <v>30328</v>
      </c>
      <c r="H47" s="77">
        <f t="shared" si="5"/>
        <v>510086</v>
      </c>
      <c r="I47" s="77">
        <f t="shared" si="5"/>
        <v>93614</v>
      </c>
      <c r="J47" s="77">
        <f t="shared" si="5"/>
        <v>444990</v>
      </c>
      <c r="K47" s="77">
        <f t="shared" si="5"/>
        <v>823568</v>
      </c>
      <c r="L47" s="77">
        <f t="shared" si="5"/>
        <v>4742789</v>
      </c>
      <c r="M47" s="77">
        <f t="shared" si="5"/>
        <v>954942</v>
      </c>
      <c r="N47" s="77">
        <f t="shared" si="5"/>
        <v>5775210</v>
      </c>
    </row>
    <row r="48" spans="1:14" x14ac:dyDescent="0.25">
      <c r="A48" s="163" t="s">
        <v>54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</row>
    <row r="49" spans="1:14" x14ac:dyDescent="0.25">
      <c r="A49" s="72">
        <v>35</v>
      </c>
      <c r="B49" s="73" t="s">
        <v>55</v>
      </c>
      <c r="C49" s="78">
        <v>0</v>
      </c>
      <c r="D49" s="74">
        <v>0</v>
      </c>
      <c r="E49" s="78">
        <v>2</v>
      </c>
      <c r="F49" s="74">
        <v>28.93</v>
      </c>
      <c r="G49" s="78">
        <v>41</v>
      </c>
      <c r="H49" s="74">
        <v>1022.89</v>
      </c>
      <c r="I49" s="78">
        <v>1015</v>
      </c>
      <c r="J49" s="74">
        <v>11914.13</v>
      </c>
      <c r="K49" s="78">
        <v>11614</v>
      </c>
      <c r="L49" s="74">
        <v>54639.040000000001</v>
      </c>
      <c r="M49" s="74">
        <f t="shared" ref="M49:N51" si="6">C49+E49+G49+I49+K49</f>
        <v>12672</v>
      </c>
      <c r="N49" s="74">
        <f t="shared" si="6"/>
        <v>67604.990000000005</v>
      </c>
    </row>
    <row r="50" spans="1:14" x14ac:dyDescent="0.25">
      <c r="A50" s="72">
        <v>36</v>
      </c>
      <c r="B50" s="73" t="s">
        <v>56</v>
      </c>
      <c r="C50" s="78">
        <v>0</v>
      </c>
      <c r="D50" s="74">
        <v>0</v>
      </c>
      <c r="E50" s="78">
        <v>5</v>
      </c>
      <c r="F50" s="74">
        <v>57.65</v>
      </c>
      <c r="G50" s="78">
        <v>451</v>
      </c>
      <c r="H50" s="74">
        <v>4884.57</v>
      </c>
      <c r="I50" s="78">
        <v>2959</v>
      </c>
      <c r="J50" s="74">
        <v>9317.92</v>
      </c>
      <c r="K50" s="78">
        <v>10383</v>
      </c>
      <c r="L50" s="74">
        <v>51562.47</v>
      </c>
      <c r="M50" s="74">
        <f t="shared" si="6"/>
        <v>13798</v>
      </c>
      <c r="N50" s="74">
        <f t="shared" si="6"/>
        <v>65822.61</v>
      </c>
    </row>
    <row r="51" spans="1:14" x14ac:dyDescent="0.25">
      <c r="A51" s="75" t="s">
        <v>57</v>
      </c>
      <c r="B51" s="76" t="s">
        <v>27</v>
      </c>
      <c r="C51" s="77">
        <f>SUM(C49:C50)</f>
        <v>0</v>
      </c>
      <c r="D51" s="77">
        <f t="shared" ref="D51:L51" si="7">SUM(D49:D50)</f>
        <v>0</v>
      </c>
      <c r="E51" s="77">
        <f t="shared" si="7"/>
        <v>7</v>
      </c>
      <c r="F51" s="77">
        <f t="shared" si="7"/>
        <v>86.58</v>
      </c>
      <c r="G51" s="77">
        <f t="shared" si="7"/>
        <v>492</v>
      </c>
      <c r="H51" s="77">
        <f t="shared" si="7"/>
        <v>5907.46</v>
      </c>
      <c r="I51" s="77">
        <f t="shared" si="7"/>
        <v>3974</v>
      </c>
      <c r="J51" s="77">
        <f t="shared" si="7"/>
        <v>21232.05</v>
      </c>
      <c r="K51" s="77">
        <f t="shared" si="7"/>
        <v>21997</v>
      </c>
      <c r="L51" s="77">
        <f t="shared" si="7"/>
        <v>106201.51000000001</v>
      </c>
      <c r="M51" s="77">
        <f t="shared" si="6"/>
        <v>26470</v>
      </c>
      <c r="N51" s="77">
        <f t="shared" si="6"/>
        <v>133427.6</v>
      </c>
    </row>
    <row r="52" spans="1:14" x14ac:dyDescent="0.25">
      <c r="A52" s="163" t="s">
        <v>58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</row>
    <row r="53" spans="1:14" x14ac:dyDescent="0.25">
      <c r="A53" s="72">
        <v>37</v>
      </c>
      <c r="B53" s="73" t="s">
        <v>59</v>
      </c>
      <c r="C53" s="78">
        <v>0</v>
      </c>
      <c r="D53" s="74">
        <v>0</v>
      </c>
      <c r="E53" s="78">
        <v>0</v>
      </c>
      <c r="F53" s="74">
        <v>0</v>
      </c>
      <c r="G53" s="78">
        <v>0</v>
      </c>
      <c r="H53" s="74">
        <v>0</v>
      </c>
      <c r="I53" s="78">
        <v>4385</v>
      </c>
      <c r="J53" s="74">
        <v>3922.77</v>
      </c>
      <c r="K53" s="78">
        <v>23394</v>
      </c>
      <c r="L53" s="74">
        <v>53998.35</v>
      </c>
      <c r="M53" s="74">
        <f t="shared" ref="M53:N55" si="8">C53+E53+G53+I53+K53</f>
        <v>27779</v>
      </c>
      <c r="N53" s="74">
        <f t="shared" si="8"/>
        <v>57921.119999999995</v>
      </c>
    </row>
    <row r="54" spans="1:14" x14ac:dyDescent="0.25">
      <c r="A54" s="72">
        <v>38</v>
      </c>
      <c r="B54" s="73" t="s">
        <v>60</v>
      </c>
      <c r="C54" s="78">
        <v>0</v>
      </c>
      <c r="D54" s="74">
        <v>0</v>
      </c>
      <c r="E54" s="78">
        <v>0</v>
      </c>
      <c r="F54" s="74">
        <v>0</v>
      </c>
      <c r="G54" s="78">
        <v>0</v>
      </c>
      <c r="H54" s="74">
        <v>0</v>
      </c>
      <c r="I54" s="78">
        <v>0</v>
      </c>
      <c r="J54" s="74">
        <v>0</v>
      </c>
      <c r="K54" s="78">
        <v>23</v>
      </c>
      <c r="L54" s="74">
        <v>20.85</v>
      </c>
      <c r="M54" s="74">
        <f t="shared" si="8"/>
        <v>23</v>
      </c>
      <c r="N54" s="74">
        <f t="shared" si="8"/>
        <v>20.85</v>
      </c>
    </row>
    <row r="55" spans="1:14" x14ac:dyDescent="0.25">
      <c r="A55" s="75" t="s">
        <v>61</v>
      </c>
      <c r="B55" s="76" t="s">
        <v>27</v>
      </c>
      <c r="C55" s="77">
        <f t="shared" ref="C55:L55" si="9">SUM(C53:C54)</f>
        <v>0</v>
      </c>
      <c r="D55" s="77">
        <f t="shared" si="9"/>
        <v>0</v>
      </c>
      <c r="E55" s="77">
        <f t="shared" si="9"/>
        <v>0</v>
      </c>
      <c r="F55" s="77">
        <f t="shared" si="9"/>
        <v>0</v>
      </c>
      <c r="G55" s="77">
        <f t="shared" si="9"/>
        <v>0</v>
      </c>
      <c r="H55" s="77">
        <f t="shared" si="9"/>
        <v>0</v>
      </c>
      <c r="I55" s="77">
        <f t="shared" si="9"/>
        <v>4385</v>
      </c>
      <c r="J55" s="77">
        <f t="shared" si="9"/>
        <v>3922.77</v>
      </c>
      <c r="K55" s="77">
        <f t="shared" si="9"/>
        <v>23417</v>
      </c>
      <c r="L55" s="77">
        <f t="shared" si="9"/>
        <v>54019.199999999997</v>
      </c>
      <c r="M55" s="77">
        <f t="shared" si="8"/>
        <v>27802</v>
      </c>
      <c r="N55" s="77">
        <f t="shared" si="8"/>
        <v>57941.969999999994</v>
      </c>
    </row>
    <row r="56" spans="1:14" x14ac:dyDescent="0.25">
      <c r="A56" s="163" t="s">
        <v>62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</row>
    <row r="57" spans="1:14" x14ac:dyDescent="0.25">
      <c r="A57" s="72">
        <v>39</v>
      </c>
      <c r="B57" s="73" t="s">
        <v>63</v>
      </c>
      <c r="C57" s="74">
        <v>0</v>
      </c>
      <c r="D57" s="74">
        <v>0</v>
      </c>
      <c r="E57" s="74">
        <v>0</v>
      </c>
      <c r="F57" s="74">
        <v>7</v>
      </c>
      <c r="G57" s="74">
        <v>298</v>
      </c>
      <c r="H57" s="74">
        <v>6436</v>
      </c>
      <c r="I57" s="74">
        <v>4034</v>
      </c>
      <c r="J57" s="74">
        <v>5782</v>
      </c>
      <c r="K57" s="74">
        <v>21601</v>
      </c>
      <c r="L57" s="74">
        <v>125020</v>
      </c>
      <c r="M57" s="74">
        <f t="shared" ref="M57:N67" si="10">C57+E57+G57+I57+K57</f>
        <v>25933</v>
      </c>
      <c r="N57" s="74">
        <f t="shared" si="10"/>
        <v>137245</v>
      </c>
    </row>
    <row r="58" spans="1:14" x14ac:dyDescent="0.25">
      <c r="A58" s="72">
        <v>40</v>
      </c>
      <c r="B58" s="73" t="s">
        <v>64</v>
      </c>
      <c r="C58" s="74">
        <v>0</v>
      </c>
      <c r="D58" s="74">
        <v>0</v>
      </c>
      <c r="E58" s="74">
        <v>0</v>
      </c>
      <c r="F58" s="74">
        <v>0</v>
      </c>
      <c r="G58" s="74">
        <v>19</v>
      </c>
      <c r="H58" s="74">
        <v>69</v>
      </c>
      <c r="I58" s="74">
        <v>0</v>
      </c>
      <c r="J58" s="74">
        <v>0</v>
      </c>
      <c r="K58" s="74">
        <v>657</v>
      </c>
      <c r="L58" s="74">
        <v>4660</v>
      </c>
      <c r="M58" s="74">
        <f t="shared" si="10"/>
        <v>676</v>
      </c>
      <c r="N58" s="74">
        <f t="shared" si="10"/>
        <v>4729</v>
      </c>
    </row>
    <row r="59" spans="1:14" x14ac:dyDescent="0.25">
      <c r="A59" s="72">
        <v>41</v>
      </c>
      <c r="B59" s="73" t="s">
        <v>65</v>
      </c>
      <c r="C59" s="74">
        <v>0</v>
      </c>
      <c r="D59" s="74">
        <v>0</v>
      </c>
      <c r="E59" s="74">
        <v>0</v>
      </c>
      <c r="F59" s="74">
        <v>0</v>
      </c>
      <c r="G59" s="74">
        <v>126</v>
      </c>
      <c r="H59" s="74">
        <v>1257</v>
      </c>
      <c r="I59" s="74">
        <v>0</v>
      </c>
      <c r="J59" s="74">
        <v>0</v>
      </c>
      <c r="K59" s="74">
        <v>1721</v>
      </c>
      <c r="L59" s="74">
        <v>2425</v>
      </c>
      <c r="M59" s="74">
        <f t="shared" si="10"/>
        <v>1847</v>
      </c>
      <c r="N59" s="74">
        <f t="shared" si="10"/>
        <v>3682</v>
      </c>
    </row>
    <row r="60" spans="1:14" x14ac:dyDescent="0.25">
      <c r="A60" s="72">
        <v>42</v>
      </c>
      <c r="B60" s="73" t="s">
        <v>66</v>
      </c>
      <c r="C60" s="74">
        <v>0</v>
      </c>
      <c r="D60" s="74">
        <v>0</v>
      </c>
      <c r="E60" s="74">
        <v>0</v>
      </c>
      <c r="F60" s="74">
        <v>0</v>
      </c>
      <c r="G60" s="74">
        <v>267</v>
      </c>
      <c r="H60" s="74">
        <v>2722</v>
      </c>
      <c r="I60" s="74">
        <v>0</v>
      </c>
      <c r="J60" s="74">
        <v>0</v>
      </c>
      <c r="K60" s="74">
        <v>1177</v>
      </c>
      <c r="L60" s="74">
        <v>3919</v>
      </c>
      <c r="M60" s="74">
        <f t="shared" si="10"/>
        <v>1444</v>
      </c>
      <c r="N60" s="74">
        <f t="shared" si="10"/>
        <v>6641</v>
      </c>
    </row>
    <row r="61" spans="1:14" x14ac:dyDescent="0.25">
      <c r="A61" s="79">
        <v>43</v>
      </c>
      <c r="B61" s="80" t="s">
        <v>67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74">
        <v>100</v>
      </c>
      <c r="L61" s="74">
        <v>56</v>
      </c>
      <c r="M61" s="74">
        <f t="shared" si="10"/>
        <v>100</v>
      </c>
      <c r="N61" s="74">
        <f t="shared" si="10"/>
        <v>56</v>
      </c>
    </row>
    <row r="62" spans="1:14" x14ac:dyDescent="0.25">
      <c r="A62" s="79">
        <v>44</v>
      </c>
      <c r="B62" s="80" t="s">
        <v>68</v>
      </c>
      <c r="C62" s="74">
        <v>0</v>
      </c>
      <c r="D62" s="74">
        <v>0</v>
      </c>
      <c r="E62" s="74">
        <v>0</v>
      </c>
      <c r="F62" s="74">
        <v>0</v>
      </c>
      <c r="G62" s="74">
        <v>2</v>
      </c>
      <c r="H62" s="74">
        <v>33</v>
      </c>
      <c r="I62" s="74">
        <v>0</v>
      </c>
      <c r="J62" s="74">
        <v>0</v>
      </c>
      <c r="K62" s="74">
        <v>46</v>
      </c>
      <c r="L62" s="74">
        <v>515</v>
      </c>
      <c r="M62" s="74">
        <f t="shared" si="10"/>
        <v>48</v>
      </c>
      <c r="N62" s="74">
        <f t="shared" si="10"/>
        <v>548</v>
      </c>
    </row>
    <row r="63" spans="1:14" x14ac:dyDescent="0.25">
      <c r="A63" s="79">
        <v>45</v>
      </c>
      <c r="B63" s="80" t="s">
        <v>69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1037</v>
      </c>
      <c r="L63" s="74">
        <v>1208</v>
      </c>
      <c r="M63" s="74">
        <f t="shared" si="10"/>
        <v>1037</v>
      </c>
      <c r="N63" s="74">
        <f t="shared" si="10"/>
        <v>1208</v>
      </c>
    </row>
    <row r="64" spans="1:14" x14ac:dyDescent="0.25">
      <c r="A64" s="79">
        <v>46</v>
      </c>
      <c r="B64" s="80" t="s">
        <v>71</v>
      </c>
      <c r="C64" s="74">
        <v>0</v>
      </c>
      <c r="D64" s="74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74">
        <v>90</v>
      </c>
      <c r="L64" s="74">
        <v>240</v>
      </c>
      <c r="M64" s="74">
        <f t="shared" si="10"/>
        <v>90</v>
      </c>
      <c r="N64" s="74">
        <f t="shared" si="10"/>
        <v>240</v>
      </c>
    </row>
    <row r="65" spans="1:14" x14ac:dyDescent="0.25">
      <c r="A65" s="79">
        <v>47</v>
      </c>
      <c r="B65" s="80" t="s">
        <v>72</v>
      </c>
      <c r="C65" s="74">
        <v>0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  <c r="I65" s="74">
        <v>4</v>
      </c>
      <c r="J65" s="74">
        <v>9</v>
      </c>
      <c r="K65" s="74">
        <v>388</v>
      </c>
      <c r="L65" s="74">
        <v>711</v>
      </c>
      <c r="M65" s="74">
        <f t="shared" si="10"/>
        <v>392</v>
      </c>
      <c r="N65" s="74">
        <f t="shared" si="10"/>
        <v>720</v>
      </c>
    </row>
    <row r="66" spans="1:14" x14ac:dyDescent="0.25">
      <c r="A66" s="75" t="s">
        <v>73</v>
      </c>
      <c r="B66" s="76" t="s">
        <v>27</v>
      </c>
      <c r="C66" s="77">
        <f>SUM(C57:C65)</f>
        <v>0</v>
      </c>
      <c r="D66" s="77">
        <f t="shared" ref="D66:N66" si="11">SUM(D57:D65)</f>
        <v>0</v>
      </c>
      <c r="E66" s="77">
        <f t="shared" si="11"/>
        <v>0</v>
      </c>
      <c r="F66" s="77">
        <f t="shared" si="11"/>
        <v>7</v>
      </c>
      <c r="G66" s="77">
        <f t="shared" si="11"/>
        <v>712</v>
      </c>
      <c r="H66" s="77">
        <f t="shared" si="11"/>
        <v>10517</v>
      </c>
      <c r="I66" s="77">
        <f t="shared" si="11"/>
        <v>4038</v>
      </c>
      <c r="J66" s="77">
        <f t="shared" si="11"/>
        <v>5791</v>
      </c>
      <c r="K66" s="77">
        <f t="shared" si="11"/>
        <v>26817</v>
      </c>
      <c r="L66" s="77">
        <f t="shared" si="11"/>
        <v>138754</v>
      </c>
      <c r="M66" s="77">
        <f t="shared" si="11"/>
        <v>31567</v>
      </c>
      <c r="N66" s="77">
        <f t="shared" si="11"/>
        <v>155069</v>
      </c>
    </row>
    <row r="67" spans="1:14" x14ac:dyDescent="0.25">
      <c r="A67" s="164" t="s">
        <v>74</v>
      </c>
      <c r="B67" s="164"/>
      <c r="C67" s="77">
        <f t="shared" ref="C67:L67" si="12">C47+C55+C66+C51</f>
        <v>6316</v>
      </c>
      <c r="D67" s="77">
        <f t="shared" si="12"/>
        <v>67354</v>
      </c>
      <c r="E67" s="77">
        <f t="shared" si="12"/>
        <v>1123</v>
      </c>
      <c r="F67" s="77">
        <f t="shared" si="12"/>
        <v>10084.58</v>
      </c>
      <c r="G67" s="77">
        <f t="shared" si="12"/>
        <v>31532</v>
      </c>
      <c r="H67" s="77">
        <f t="shared" si="12"/>
        <v>526510.46</v>
      </c>
      <c r="I67" s="77">
        <f t="shared" si="12"/>
        <v>106011</v>
      </c>
      <c r="J67" s="77">
        <f t="shared" si="12"/>
        <v>475935.82</v>
      </c>
      <c r="K67" s="77">
        <f t="shared" si="12"/>
        <v>895799</v>
      </c>
      <c r="L67" s="77">
        <f t="shared" si="12"/>
        <v>5041763.71</v>
      </c>
      <c r="M67" s="77">
        <f t="shared" si="10"/>
        <v>1040781</v>
      </c>
      <c r="N67" s="77">
        <f t="shared" si="10"/>
        <v>6121648.5700000003</v>
      </c>
    </row>
  </sheetData>
  <mergeCells count="18">
    <mergeCell ref="A1:N1"/>
    <mergeCell ref="A2:N2"/>
    <mergeCell ref="A3:N3"/>
    <mergeCell ref="A4:N4"/>
    <mergeCell ref="A7:A8"/>
    <mergeCell ref="B7:B8"/>
    <mergeCell ref="C7:D7"/>
    <mergeCell ref="E7:F7"/>
    <mergeCell ref="G7:H7"/>
    <mergeCell ref="I7:J7"/>
    <mergeCell ref="A56:N56"/>
    <mergeCell ref="A67:B67"/>
    <mergeCell ref="K7:L7"/>
    <mergeCell ref="M7:N7"/>
    <mergeCell ref="A9:N9"/>
    <mergeCell ref="A23:N23"/>
    <mergeCell ref="A48:N48"/>
    <mergeCell ref="A52:N5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9C99-1C7A-46BF-A18B-89935D064FB7}">
  <dimension ref="A1:T68"/>
  <sheetViews>
    <sheetView topLeftCell="A36" workbookViewId="0">
      <selection activeCell="B5" sqref="B1:T1048576"/>
    </sheetView>
  </sheetViews>
  <sheetFormatPr defaultRowHeight="15" x14ac:dyDescent="0.25"/>
  <cols>
    <col min="2" max="2" width="43.140625" bestFit="1" customWidth="1"/>
    <col min="3" max="3" width="11.5703125" bestFit="1" customWidth="1"/>
    <col min="4" max="4" width="10.28515625" bestFit="1" customWidth="1"/>
    <col min="5" max="5" width="7" bestFit="1" customWidth="1"/>
    <col min="6" max="6" width="11.5703125" bestFit="1" customWidth="1"/>
    <col min="7" max="7" width="10.28515625" bestFit="1" customWidth="1"/>
    <col min="8" max="8" width="8.28515625" bestFit="1" customWidth="1"/>
    <col min="9" max="10" width="10.28515625" bestFit="1" customWidth="1"/>
    <col min="11" max="11" width="7" bestFit="1" customWidth="1"/>
    <col min="12" max="12" width="11.5703125" bestFit="1" customWidth="1"/>
    <col min="13" max="13" width="10.28515625" bestFit="1" customWidth="1"/>
    <col min="14" max="14" width="7" bestFit="1" customWidth="1"/>
    <col min="15" max="15" width="10.28515625" bestFit="1" customWidth="1"/>
    <col min="16" max="16" width="9" bestFit="1" customWidth="1"/>
    <col min="17" max="17" width="7" bestFit="1" customWidth="1"/>
    <col min="18" max="19" width="11.5703125" bestFit="1" customWidth="1"/>
    <col min="20" max="20" width="7" bestFit="1" customWidth="1"/>
  </cols>
  <sheetData>
    <row r="1" spans="1:20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1:20" x14ac:dyDescent="0.25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1:20" ht="15.75" x14ac:dyDescent="0.25">
      <c r="A3" s="183" t="s">
        <v>185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1:20" x14ac:dyDescent="0.25">
      <c r="A4" s="182" t="s">
        <v>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 ht="15.75" x14ac:dyDescent="0.25">
      <c r="A5" s="81"/>
      <c r="B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3"/>
      <c r="N5" s="83"/>
      <c r="O5" s="184" t="s">
        <v>212</v>
      </c>
      <c r="P5" s="184"/>
      <c r="Q5" s="184"/>
      <c r="R5" s="185" t="s">
        <v>213</v>
      </c>
      <c r="S5" s="185"/>
      <c r="T5" s="84"/>
    </row>
    <row r="6" spans="1:20" ht="15.75" x14ac:dyDescent="0.25">
      <c r="A6" s="175" t="s">
        <v>5</v>
      </c>
      <c r="B6" s="174" t="s">
        <v>6</v>
      </c>
      <c r="C6" s="176" t="s">
        <v>214</v>
      </c>
      <c r="D6" s="177"/>
      <c r="E6" s="178"/>
      <c r="F6" s="171" t="s">
        <v>188</v>
      </c>
      <c r="G6" s="172"/>
      <c r="H6" s="172"/>
      <c r="I6" s="172"/>
      <c r="J6" s="172"/>
      <c r="K6" s="172"/>
      <c r="L6" s="172"/>
      <c r="M6" s="172"/>
      <c r="N6" s="173"/>
      <c r="O6" s="176" t="s">
        <v>215</v>
      </c>
      <c r="P6" s="177"/>
      <c r="Q6" s="178"/>
      <c r="R6" s="175" t="s">
        <v>216</v>
      </c>
      <c r="S6" s="175"/>
      <c r="T6" s="175"/>
    </row>
    <row r="7" spans="1:20" ht="15.75" x14ac:dyDescent="0.25">
      <c r="A7" s="175"/>
      <c r="B7" s="174"/>
      <c r="C7" s="179"/>
      <c r="D7" s="180"/>
      <c r="E7" s="181"/>
      <c r="F7" s="171" t="s">
        <v>191</v>
      </c>
      <c r="G7" s="172"/>
      <c r="H7" s="173"/>
      <c r="I7" s="171" t="s">
        <v>192</v>
      </c>
      <c r="J7" s="172"/>
      <c r="K7" s="173"/>
      <c r="L7" s="175" t="s">
        <v>171</v>
      </c>
      <c r="M7" s="175"/>
      <c r="N7" s="175"/>
      <c r="O7" s="179"/>
      <c r="P7" s="180"/>
      <c r="Q7" s="181"/>
      <c r="R7" s="175"/>
      <c r="S7" s="175"/>
      <c r="T7" s="175"/>
    </row>
    <row r="8" spans="1:20" ht="15.75" x14ac:dyDescent="0.25">
      <c r="A8" s="175"/>
      <c r="B8" s="174"/>
      <c r="C8" s="85" t="s">
        <v>217</v>
      </c>
      <c r="D8" s="175" t="s">
        <v>218</v>
      </c>
      <c r="E8" s="175"/>
      <c r="F8" s="85" t="s">
        <v>217</v>
      </c>
      <c r="G8" s="175" t="s">
        <v>218</v>
      </c>
      <c r="H8" s="175"/>
      <c r="I8" s="85" t="s">
        <v>217</v>
      </c>
      <c r="J8" s="175" t="s">
        <v>218</v>
      </c>
      <c r="K8" s="175"/>
      <c r="L8" s="85" t="s">
        <v>217</v>
      </c>
      <c r="M8" s="175" t="s">
        <v>218</v>
      </c>
      <c r="N8" s="175"/>
      <c r="O8" s="85" t="s">
        <v>217</v>
      </c>
      <c r="P8" s="175" t="s">
        <v>218</v>
      </c>
      <c r="Q8" s="175"/>
      <c r="R8" s="87" t="s">
        <v>217</v>
      </c>
      <c r="S8" s="175" t="s">
        <v>218</v>
      </c>
      <c r="T8" s="175"/>
    </row>
    <row r="9" spans="1:20" ht="15.75" x14ac:dyDescent="0.25">
      <c r="A9" s="175"/>
      <c r="B9" s="174"/>
      <c r="C9" s="85" t="s">
        <v>141</v>
      </c>
      <c r="D9" s="88" t="s">
        <v>141</v>
      </c>
      <c r="E9" s="85" t="s">
        <v>134</v>
      </c>
      <c r="F9" s="85" t="s">
        <v>141</v>
      </c>
      <c r="G9" s="85" t="s">
        <v>141</v>
      </c>
      <c r="H9" s="85" t="s">
        <v>134</v>
      </c>
      <c r="I9" s="85" t="s">
        <v>141</v>
      </c>
      <c r="J9" s="88" t="s">
        <v>141</v>
      </c>
      <c r="K9" s="85" t="s">
        <v>134</v>
      </c>
      <c r="L9" s="85" t="s">
        <v>141</v>
      </c>
      <c r="M9" s="88" t="s">
        <v>141</v>
      </c>
      <c r="N9" s="85" t="s">
        <v>134</v>
      </c>
      <c r="O9" s="85" t="s">
        <v>141</v>
      </c>
      <c r="P9" s="88" t="s">
        <v>141</v>
      </c>
      <c r="Q9" s="85" t="s">
        <v>134</v>
      </c>
      <c r="R9" s="85" t="s">
        <v>141</v>
      </c>
      <c r="S9" s="85" t="s">
        <v>141</v>
      </c>
      <c r="T9" s="89" t="s">
        <v>134</v>
      </c>
    </row>
    <row r="10" spans="1:20" ht="15.75" x14ac:dyDescent="0.25">
      <c r="A10" s="171" t="s">
        <v>219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</row>
    <row r="11" spans="1:20" x14ac:dyDescent="0.25">
      <c r="A11" s="90">
        <v>1</v>
      </c>
      <c r="B11" s="12" t="s">
        <v>220</v>
      </c>
      <c r="C11" s="91">
        <v>2465864.77</v>
      </c>
      <c r="D11" s="22">
        <v>630903.5</v>
      </c>
      <c r="E11" s="92">
        <f t="shared" ref="E11:E23" si="0">D11/C11%</f>
        <v>25.58548658773368</v>
      </c>
      <c r="F11" s="93">
        <f>L11-I11</f>
        <v>1913490.8499999999</v>
      </c>
      <c r="G11" s="22">
        <v>983439.3</v>
      </c>
      <c r="H11" s="92">
        <f t="shared" ref="H11:H23" si="1">G11/F11%</f>
        <v>51.395035413939929</v>
      </c>
      <c r="I11" s="94">
        <v>333356.79999999999</v>
      </c>
      <c r="J11" s="22">
        <v>283006.78999999998</v>
      </c>
      <c r="K11" s="92">
        <f t="shared" ref="K11:K46" si="2">J11/I11%</f>
        <v>84.896060317353658</v>
      </c>
      <c r="L11" s="91">
        <v>2246847.65</v>
      </c>
      <c r="M11" s="22">
        <f>G11+J11</f>
        <v>1266446.0900000001</v>
      </c>
      <c r="N11" s="92">
        <f t="shared" ref="N11:N23" si="3">M11/L11%</f>
        <v>56.365463408255565</v>
      </c>
      <c r="O11" s="91">
        <v>322571.65000000002</v>
      </c>
      <c r="P11" s="22">
        <v>77024.039999999994</v>
      </c>
      <c r="Q11" s="92">
        <f t="shared" ref="Q11:Q23" si="4">P11/O11%</f>
        <v>23.878118241327154</v>
      </c>
      <c r="R11" s="94">
        <f>C11+L11+O11</f>
        <v>5035284.07</v>
      </c>
      <c r="S11" s="93">
        <f>D11+M11+P11</f>
        <v>1974373.6300000001</v>
      </c>
      <c r="T11" s="95">
        <f t="shared" ref="T11:T23" si="5">S11/R11%</f>
        <v>39.210769492891792</v>
      </c>
    </row>
    <row r="12" spans="1:20" x14ac:dyDescent="0.25">
      <c r="A12" s="90">
        <v>2</v>
      </c>
      <c r="B12" s="12" t="s">
        <v>221</v>
      </c>
      <c r="C12" s="91">
        <v>2001200.78</v>
      </c>
      <c r="D12" s="22">
        <v>690386.73</v>
      </c>
      <c r="E12" s="92">
        <f t="shared" si="0"/>
        <v>34.498623871213965</v>
      </c>
      <c r="F12" s="93">
        <f t="shared" ref="F12:F22" si="6">L12-I12</f>
        <v>1119784.1400000001</v>
      </c>
      <c r="G12" s="22">
        <v>720739.57000000007</v>
      </c>
      <c r="H12" s="92">
        <f t="shared" si="1"/>
        <v>64.36415236243657</v>
      </c>
      <c r="I12" s="94">
        <v>231421.18</v>
      </c>
      <c r="J12" s="22">
        <v>92467.88</v>
      </c>
      <c r="K12" s="92">
        <f t="shared" si="2"/>
        <v>39.956532932724656</v>
      </c>
      <c r="L12" s="91">
        <v>1351205.32</v>
      </c>
      <c r="M12" s="22">
        <f t="shared" ref="M12:M22" si="7">G12+J12</f>
        <v>813207.45000000007</v>
      </c>
      <c r="N12" s="92">
        <f t="shared" si="3"/>
        <v>60.183854959955312</v>
      </c>
      <c r="O12" s="91">
        <v>92862.75</v>
      </c>
      <c r="P12" s="22">
        <v>8942.48</v>
      </c>
      <c r="Q12" s="92">
        <f t="shared" si="4"/>
        <v>9.6297815862657519</v>
      </c>
      <c r="R12" s="94">
        <f t="shared" ref="R12:S27" si="8">C12+L12+O12</f>
        <v>3445268.85</v>
      </c>
      <c r="S12" s="93">
        <f t="shared" si="8"/>
        <v>1512536.6600000001</v>
      </c>
      <c r="T12" s="95">
        <f t="shared" si="5"/>
        <v>43.90184702131446</v>
      </c>
    </row>
    <row r="13" spans="1:20" x14ac:dyDescent="0.25">
      <c r="A13" s="90">
        <v>3</v>
      </c>
      <c r="B13" s="12" t="s">
        <v>222</v>
      </c>
      <c r="C13" s="91">
        <v>255159.62000000002</v>
      </c>
      <c r="D13" s="22">
        <v>92228.18</v>
      </c>
      <c r="E13" s="92">
        <f t="shared" si="0"/>
        <v>36.145288192543937</v>
      </c>
      <c r="F13" s="93">
        <f t="shared" si="6"/>
        <v>184855.08</v>
      </c>
      <c r="G13" s="22">
        <v>88290.02</v>
      </c>
      <c r="H13" s="92">
        <f t="shared" si="1"/>
        <v>47.761749366043929</v>
      </c>
      <c r="I13" s="94">
        <v>17228.900000000001</v>
      </c>
      <c r="J13" s="22">
        <v>10381.469999999999</v>
      </c>
      <c r="K13" s="92">
        <f t="shared" si="2"/>
        <v>60.256139393693147</v>
      </c>
      <c r="L13" s="91">
        <v>202083.97999999998</v>
      </c>
      <c r="M13" s="22">
        <f t="shared" si="7"/>
        <v>98671.49</v>
      </c>
      <c r="N13" s="92">
        <f t="shared" si="3"/>
        <v>48.826972825851918</v>
      </c>
      <c r="O13" s="91">
        <v>24623.119999999999</v>
      </c>
      <c r="P13" s="22">
        <v>5662.53</v>
      </c>
      <c r="Q13" s="92">
        <f t="shared" si="4"/>
        <v>22.996801380166282</v>
      </c>
      <c r="R13" s="94">
        <f t="shared" si="8"/>
        <v>481866.72</v>
      </c>
      <c r="S13" s="93">
        <f t="shared" si="8"/>
        <v>196562.19999999998</v>
      </c>
      <c r="T13" s="95">
        <f t="shared" si="5"/>
        <v>40.791818949438962</v>
      </c>
    </row>
    <row r="14" spans="1:20" x14ac:dyDescent="0.25">
      <c r="A14" s="90">
        <v>4</v>
      </c>
      <c r="B14" s="12" t="s">
        <v>223</v>
      </c>
      <c r="C14" s="91">
        <v>16812.05</v>
      </c>
      <c r="D14" s="22">
        <v>4878.6000000000004</v>
      </c>
      <c r="E14" s="92">
        <f t="shared" si="0"/>
        <v>29.018471869879047</v>
      </c>
      <c r="F14" s="93">
        <f t="shared" si="6"/>
        <v>77710.97</v>
      </c>
      <c r="G14" s="22">
        <v>6746.98</v>
      </c>
      <c r="H14" s="92">
        <f t="shared" si="1"/>
        <v>8.6821461628905165</v>
      </c>
      <c r="I14" s="94">
        <v>18823.75</v>
      </c>
      <c r="J14" s="22">
        <v>650</v>
      </c>
      <c r="K14" s="92">
        <f t="shared" si="2"/>
        <v>3.4530845341656149</v>
      </c>
      <c r="L14" s="91">
        <v>96534.720000000001</v>
      </c>
      <c r="M14" s="22">
        <f t="shared" si="7"/>
        <v>7396.98</v>
      </c>
      <c r="N14" s="92">
        <f t="shared" si="3"/>
        <v>7.6625073341487902</v>
      </c>
      <c r="O14" s="91">
        <v>11537.94</v>
      </c>
      <c r="P14" s="22">
        <v>913.58</v>
      </c>
      <c r="Q14" s="92">
        <f t="shared" si="4"/>
        <v>7.9180512292488956</v>
      </c>
      <c r="R14" s="94">
        <f t="shared" si="8"/>
        <v>124884.71</v>
      </c>
      <c r="S14" s="93">
        <f t="shared" si="8"/>
        <v>13189.16</v>
      </c>
      <c r="T14" s="95">
        <f t="shared" si="5"/>
        <v>10.561068684869429</v>
      </c>
    </row>
    <row r="15" spans="1:20" x14ac:dyDescent="0.25">
      <c r="A15" s="90">
        <v>5</v>
      </c>
      <c r="B15" s="12" t="s">
        <v>224</v>
      </c>
      <c r="C15" s="91">
        <v>311369.55</v>
      </c>
      <c r="D15" s="22">
        <v>76777.429999999993</v>
      </c>
      <c r="E15" s="92">
        <f t="shared" si="0"/>
        <v>24.657976349967427</v>
      </c>
      <c r="F15" s="93">
        <f t="shared" si="6"/>
        <v>363577.22</v>
      </c>
      <c r="G15" s="22">
        <v>84951.98</v>
      </c>
      <c r="H15" s="92">
        <f t="shared" si="1"/>
        <v>23.365594797165784</v>
      </c>
      <c r="I15" s="94">
        <v>31688.799999999999</v>
      </c>
      <c r="J15" s="22">
        <v>15089.51</v>
      </c>
      <c r="K15" s="92">
        <f t="shared" si="2"/>
        <v>47.61780187321704</v>
      </c>
      <c r="L15" s="91">
        <v>395266.01999999996</v>
      </c>
      <c r="M15" s="22">
        <f t="shared" si="7"/>
        <v>100041.48999999999</v>
      </c>
      <c r="N15" s="92">
        <f t="shared" si="3"/>
        <v>25.309914067493075</v>
      </c>
      <c r="O15" s="91">
        <v>43097.600000000006</v>
      </c>
      <c r="P15" s="22">
        <v>3781.25</v>
      </c>
      <c r="Q15" s="92">
        <f t="shared" si="4"/>
        <v>8.7736904143154124</v>
      </c>
      <c r="R15" s="94">
        <f t="shared" si="8"/>
        <v>749733.16999999993</v>
      </c>
      <c r="S15" s="93">
        <f t="shared" si="8"/>
        <v>180600.16999999998</v>
      </c>
      <c r="T15" s="95">
        <f t="shared" si="5"/>
        <v>24.08859274560308</v>
      </c>
    </row>
    <row r="16" spans="1:20" x14ac:dyDescent="0.25">
      <c r="A16" s="90">
        <v>6</v>
      </c>
      <c r="B16" s="12" t="s">
        <v>225</v>
      </c>
      <c r="C16" s="91">
        <v>289292.07999999996</v>
      </c>
      <c r="D16" s="22">
        <v>125931.79</v>
      </c>
      <c r="E16" s="92">
        <f t="shared" si="0"/>
        <v>43.53101889273983</v>
      </c>
      <c r="F16" s="93">
        <f t="shared" si="6"/>
        <v>180967.58</v>
      </c>
      <c r="G16" s="22">
        <v>115109.98999999999</v>
      </c>
      <c r="H16" s="92">
        <f t="shared" si="1"/>
        <v>63.608072782981345</v>
      </c>
      <c r="I16" s="94">
        <v>12470.27</v>
      </c>
      <c r="J16" s="22">
        <v>7721.5</v>
      </c>
      <c r="K16" s="92">
        <f t="shared" si="2"/>
        <v>61.919268788887486</v>
      </c>
      <c r="L16" s="91">
        <v>193437.84999999998</v>
      </c>
      <c r="M16" s="22">
        <f t="shared" si="7"/>
        <v>122831.48999999999</v>
      </c>
      <c r="N16" s="92">
        <f t="shared" si="3"/>
        <v>63.499201423092742</v>
      </c>
      <c r="O16" s="91">
        <v>27148.77</v>
      </c>
      <c r="P16" s="22">
        <v>4232.1400000000003</v>
      </c>
      <c r="Q16" s="92">
        <f t="shared" si="4"/>
        <v>15.588698861863724</v>
      </c>
      <c r="R16" s="94">
        <f t="shared" si="8"/>
        <v>509878.69999999995</v>
      </c>
      <c r="S16" s="93">
        <f t="shared" si="8"/>
        <v>252995.41999999998</v>
      </c>
      <c r="T16" s="95">
        <f t="shared" si="5"/>
        <v>49.618746576391601</v>
      </c>
    </row>
    <row r="17" spans="1:20" x14ac:dyDescent="0.25">
      <c r="A17" s="90">
        <v>7</v>
      </c>
      <c r="B17" s="12" t="s">
        <v>226</v>
      </c>
      <c r="C17" s="91">
        <v>71897.67</v>
      </c>
      <c r="D17" s="22">
        <v>10184.07</v>
      </c>
      <c r="E17" s="92">
        <f t="shared" si="0"/>
        <v>14.164673208464198</v>
      </c>
      <c r="F17" s="93">
        <f t="shared" si="6"/>
        <v>150979.17000000001</v>
      </c>
      <c r="G17" s="22">
        <v>6266.23</v>
      </c>
      <c r="H17" s="92">
        <f t="shared" si="1"/>
        <v>4.1503937264988267</v>
      </c>
      <c r="I17" s="94">
        <v>22506.77</v>
      </c>
      <c r="J17" s="22">
        <v>8974.5</v>
      </c>
      <c r="K17" s="92">
        <f t="shared" si="2"/>
        <v>39.874668821870038</v>
      </c>
      <c r="L17" s="91">
        <v>173485.94</v>
      </c>
      <c r="M17" s="22">
        <f t="shared" si="7"/>
        <v>15240.73</v>
      </c>
      <c r="N17" s="92">
        <f t="shared" si="3"/>
        <v>8.7849943344111914</v>
      </c>
      <c r="O17" s="91">
        <v>10503.45</v>
      </c>
      <c r="P17" s="22">
        <v>1314.26</v>
      </c>
      <c r="Q17" s="92">
        <f t="shared" si="4"/>
        <v>12.512650605277313</v>
      </c>
      <c r="R17" s="94">
        <f t="shared" si="8"/>
        <v>255887.06</v>
      </c>
      <c r="S17" s="93">
        <f t="shared" si="8"/>
        <v>26739.059999999998</v>
      </c>
      <c r="T17" s="95">
        <f t="shared" si="5"/>
        <v>10.449555362432159</v>
      </c>
    </row>
    <row r="18" spans="1:20" x14ac:dyDescent="0.25">
      <c r="A18" s="90">
        <v>8</v>
      </c>
      <c r="B18" s="12" t="s">
        <v>227</v>
      </c>
      <c r="C18" s="91">
        <v>45709.45</v>
      </c>
      <c r="D18" s="22">
        <v>9298.85</v>
      </c>
      <c r="E18" s="92">
        <f t="shared" si="0"/>
        <v>20.343386323834569</v>
      </c>
      <c r="F18" s="93">
        <f t="shared" si="6"/>
        <v>51986.19</v>
      </c>
      <c r="G18" s="22">
        <v>5072.6000000000004</v>
      </c>
      <c r="H18" s="92">
        <f t="shared" si="1"/>
        <v>9.7575913910982912</v>
      </c>
      <c r="I18" s="94">
        <v>9857.2099999999991</v>
      </c>
      <c r="J18" s="22">
        <v>0</v>
      </c>
      <c r="K18" s="92">
        <f t="shared" si="2"/>
        <v>0</v>
      </c>
      <c r="L18" s="91">
        <v>61843.4</v>
      </c>
      <c r="M18" s="22">
        <f t="shared" si="7"/>
        <v>5072.6000000000004</v>
      </c>
      <c r="N18" s="92">
        <f t="shared" si="3"/>
        <v>8.2023304022741321</v>
      </c>
      <c r="O18" s="91">
        <v>8859.2800000000007</v>
      </c>
      <c r="P18" s="22">
        <v>704.85</v>
      </c>
      <c r="Q18" s="92">
        <f t="shared" si="4"/>
        <v>7.9560641496825921</v>
      </c>
      <c r="R18" s="94">
        <f t="shared" si="8"/>
        <v>116412.13</v>
      </c>
      <c r="S18" s="93">
        <f t="shared" si="8"/>
        <v>15076.300000000001</v>
      </c>
      <c r="T18" s="95">
        <f t="shared" si="5"/>
        <v>12.950798168541372</v>
      </c>
    </row>
    <row r="19" spans="1:20" x14ac:dyDescent="0.25">
      <c r="A19" s="90">
        <v>9</v>
      </c>
      <c r="B19" s="12" t="s">
        <v>22</v>
      </c>
      <c r="C19" s="91">
        <v>70843.11</v>
      </c>
      <c r="D19" s="22">
        <v>2080.65</v>
      </c>
      <c r="E19" s="92">
        <f t="shared" si="0"/>
        <v>2.9369828625536063</v>
      </c>
      <c r="F19" s="93">
        <f t="shared" si="6"/>
        <v>54617.09</v>
      </c>
      <c r="G19" s="22">
        <v>698.61</v>
      </c>
      <c r="H19" s="92">
        <f t="shared" si="1"/>
        <v>1.2791051299144647</v>
      </c>
      <c r="I19" s="94">
        <v>2326.2199999999998</v>
      </c>
      <c r="J19" s="22">
        <v>0</v>
      </c>
      <c r="K19" s="92">
        <f t="shared" si="2"/>
        <v>0</v>
      </c>
      <c r="L19" s="91">
        <v>56943.31</v>
      </c>
      <c r="M19" s="22">
        <f t="shared" si="7"/>
        <v>698.61</v>
      </c>
      <c r="N19" s="92">
        <f t="shared" si="3"/>
        <v>1.2268517583540544</v>
      </c>
      <c r="O19" s="91">
        <v>19072.87</v>
      </c>
      <c r="P19" s="22">
        <v>211.39</v>
      </c>
      <c r="Q19" s="92">
        <f t="shared" si="4"/>
        <v>1.1083282169909405</v>
      </c>
      <c r="R19" s="94">
        <f t="shared" si="8"/>
        <v>146859.29</v>
      </c>
      <c r="S19" s="93">
        <f t="shared" si="8"/>
        <v>2990.65</v>
      </c>
      <c r="T19" s="95">
        <f t="shared" si="5"/>
        <v>2.0364050513930714</v>
      </c>
    </row>
    <row r="20" spans="1:20" x14ac:dyDescent="0.25">
      <c r="A20" s="90">
        <v>10</v>
      </c>
      <c r="B20" s="12" t="s">
        <v>228</v>
      </c>
      <c r="C20" s="91">
        <v>1623997.9699999997</v>
      </c>
      <c r="D20" s="22">
        <v>496700.39</v>
      </c>
      <c r="E20" s="92">
        <f t="shared" si="0"/>
        <v>30.585037615533476</v>
      </c>
      <c r="F20" s="93">
        <f t="shared" si="6"/>
        <v>1154394.68</v>
      </c>
      <c r="G20" s="22">
        <v>266346.82</v>
      </c>
      <c r="H20" s="92">
        <f t="shared" si="1"/>
        <v>23.072422683028996</v>
      </c>
      <c r="I20" s="94">
        <v>464456.73</v>
      </c>
      <c r="J20" s="22">
        <v>55956.2</v>
      </c>
      <c r="K20" s="92">
        <f t="shared" si="2"/>
        <v>12.04766695920199</v>
      </c>
      <c r="L20" s="91">
        <v>1618851.41</v>
      </c>
      <c r="M20" s="22">
        <f t="shared" si="7"/>
        <v>322303.02</v>
      </c>
      <c r="N20" s="92">
        <f t="shared" si="3"/>
        <v>19.909364010128641</v>
      </c>
      <c r="O20" s="91">
        <v>83047.420000000013</v>
      </c>
      <c r="P20" s="22">
        <v>23114.84</v>
      </c>
      <c r="Q20" s="92">
        <f t="shared" si="4"/>
        <v>27.833302949086193</v>
      </c>
      <c r="R20" s="94">
        <f t="shared" si="8"/>
        <v>3325896.8</v>
      </c>
      <c r="S20" s="93">
        <f t="shared" si="8"/>
        <v>842118.25</v>
      </c>
      <c r="T20" s="95">
        <f t="shared" si="5"/>
        <v>25.320035486368667</v>
      </c>
    </row>
    <row r="21" spans="1:20" x14ac:dyDescent="0.25">
      <c r="A21" s="90">
        <v>11</v>
      </c>
      <c r="B21" s="12" t="s">
        <v>229</v>
      </c>
      <c r="C21" s="91">
        <v>244569.13</v>
      </c>
      <c r="D21" s="22">
        <v>49414.76</v>
      </c>
      <c r="E21" s="92">
        <f t="shared" si="0"/>
        <v>20.204823069861678</v>
      </c>
      <c r="F21" s="93">
        <f t="shared" si="6"/>
        <v>292068.61</v>
      </c>
      <c r="G21" s="22">
        <v>64895.590000000004</v>
      </c>
      <c r="H21" s="92">
        <f t="shared" si="1"/>
        <v>22.219296349580329</v>
      </c>
      <c r="I21" s="94">
        <v>6722.96</v>
      </c>
      <c r="J21" s="22">
        <v>670</v>
      </c>
      <c r="K21" s="92">
        <f t="shared" si="2"/>
        <v>9.9658483763104346</v>
      </c>
      <c r="L21" s="91">
        <v>298791.57</v>
      </c>
      <c r="M21" s="22">
        <f t="shared" si="7"/>
        <v>65565.59</v>
      </c>
      <c r="N21" s="92">
        <f t="shared" si="3"/>
        <v>21.943587632007155</v>
      </c>
      <c r="O21" s="91">
        <v>74555.570000000007</v>
      </c>
      <c r="P21" s="22">
        <v>24477.47</v>
      </c>
      <c r="Q21" s="92">
        <f t="shared" si="4"/>
        <v>32.831175457447372</v>
      </c>
      <c r="R21" s="94">
        <f t="shared" si="8"/>
        <v>617916.27</v>
      </c>
      <c r="S21" s="93">
        <f t="shared" si="8"/>
        <v>139457.82</v>
      </c>
      <c r="T21" s="95">
        <f t="shared" si="5"/>
        <v>22.569048068599976</v>
      </c>
    </row>
    <row r="22" spans="1:20" x14ac:dyDescent="0.25">
      <c r="A22" s="90">
        <v>12</v>
      </c>
      <c r="B22" s="12" t="s">
        <v>230</v>
      </c>
      <c r="C22" s="91">
        <v>414539.00999999995</v>
      </c>
      <c r="D22" s="22">
        <v>145151.16</v>
      </c>
      <c r="E22" s="92">
        <f t="shared" si="0"/>
        <v>35.015078556780459</v>
      </c>
      <c r="F22" s="93">
        <f t="shared" si="6"/>
        <v>362502.19999999995</v>
      </c>
      <c r="G22" s="22">
        <v>189895.77000000002</v>
      </c>
      <c r="H22" s="92">
        <f t="shared" si="1"/>
        <v>52.384722078928085</v>
      </c>
      <c r="I22" s="94">
        <v>72509.210000000006</v>
      </c>
      <c r="J22" s="22">
        <v>52302.65</v>
      </c>
      <c r="K22" s="92">
        <f t="shared" si="2"/>
        <v>72.13242290186308</v>
      </c>
      <c r="L22" s="91">
        <v>435011.41</v>
      </c>
      <c r="M22" s="22">
        <f t="shared" si="7"/>
        <v>242198.42</v>
      </c>
      <c r="N22" s="92">
        <f t="shared" si="3"/>
        <v>55.676337317221183</v>
      </c>
      <c r="O22" s="91">
        <v>23287.199999999997</v>
      </c>
      <c r="P22" s="22">
        <v>2605.38</v>
      </c>
      <c r="Q22" s="92">
        <f t="shared" si="4"/>
        <v>11.188034628465426</v>
      </c>
      <c r="R22" s="94">
        <f t="shared" si="8"/>
        <v>872837.61999999988</v>
      </c>
      <c r="S22" s="93">
        <f t="shared" si="8"/>
        <v>389954.96</v>
      </c>
      <c r="T22" s="95">
        <f t="shared" si="5"/>
        <v>44.676690264564911</v>
      </c>
    </row>
    <row r="23" spans="1:20" ht="15.75" x14ac:dyDescent="0.25">
      <c r="A23" s="85" t="s">
        <v>26</v>
      </c>
      <c r="B23" s="96" t="s">
        <v>27</v>
      </c>
      <c r="C23" s="97">
        <f>SUM(C11:C22)</f>
        <v>7811255.1899999995</v>
      </c>
      <c r="D23" s="97">
        <f>SUM(D11:D22)</f>
        <v>2333936.11</v>
      </c>
      <c r="E23" s="98">
        <f t="shared" si="0"/>
        <v>29.87914302157116</v>
      </c>
      <c r="F23" s="97">
        <f>SUM(F11:F22)</f>
        <v>5906933.7800000012</v>
      </c>
      <c r="G23" s="97">
        <f>SUM(G11:G22)</f>
        <v>2532453.46</v>
      </c>
      <c r="H23" s="98">
        <f t="shared" si="1"/>
        <v>42.872555446186155</v>
      </c>
      <c r="I23" s="97">
        <f>SUM(I11:I22)</f>
        <v>1223368.7999999998</v>
      </c>
      <c r="J23" s="97">
        <f>SUM(J11:J22)</f>
        <v>527220.5</v>
      </c>
      <c r="K23" s="98">
        <f t="shared" si="2"/>
        <v>43.095794170980987</v>
      </c>
      <c r="L23" s="97">
        <f>SUM(L11:L22)</f>
        <v>7130302.5800000001</v>
      </c>
      <c r="M23" s="97">
        <f>SUM(M11:M22)</f>
        <v>3059673.96</v>
      </c>
      <c r="N23" s="98">
        <f t="shared" si="3"/>
        <v>42.910857227604495</v>
      </c>
      <c r="O23" s="97">
        <f>SUM(O11:O22)</f>
        <v>741167.62000000011</v>
      </c>
      <c r="P23" s="97">
        <f>SUM(P11:P22)</f>
        <v>152984.21</v>
      </c>
      <c r="Q23" s="98">
        <f t="shared" si="4"/>
        <v>20.640973225462815</v>
      </c>
      <c r="R23" s="97">
        <f>SUM(R11:R22)</f>
        <v>15682725.389999999</v>
      </c>
      <c r="S23" s="99">
        <f t="shared" si="8"/>
        <v>5546594.2800000003</v>
      </c>
      <c r="T23" s="100">
        <f t="shared" si="5"/>
        <v>35.367540666986081</v>
      </c>
    </row>
    <row r="24" spans="1:20" ht="15.75" x14ac:dyDescent="0.25">
      <c r="A24" s="171" t="s">
        <v>152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3"/>
    </row>
    <row r="25" spans="1:20" x14ac:dyDescent="0.25">
      <c r="A25" s="90">
        <v>13</v>
      </c>
      <c r="B25" s="12" t="s">
        <v>31</v>
      </c>
      <c r="C25" s="91">
        <v>11103.26</v>
      </c>
      <c r="D25" s="22">
        <v>1570.88</v>
      </c>
      <c r="E25" s="92">
        <f t="shared" ref="E25:E46" si="9">D25/C25%</f>
        <v>14.147916918094326</v>
      </c>
      <c r="F25" s="93">
        <f t="shared" ref="F25:F46" si="10">L25-I25</f>
        <v>6568.94</v>
      </c>
      <c r="G25" s="22">
        <v>135</v>
      </c>
      <c r="H25" s="92">
        <f t="shared" ref="H25:H46" si="11">G25/F25%</f>
        <v>2.0551260934031976</v>
      </c>
      <c r="I25" s="94">
        <v>50</v>
      </c>
      <c r="J25" s="22">
        <v>0</v>
      </c>
      <c r="K25" s="92">
        <f t="shared" si="2"/>
        <v>0</v>
      </c>
      <c r="L25" s="91">
        <v>6618.94</v>
      </c>
      <c r="M25" s="22">
        <f t="shared" ref="M25:M46" si="12">G25+J25</f>
        <v>135</v>
      </c>
      <c r="N25" s="92">
        <f t="shared" ref="N25:N46" si="13">M25/L25%</f>
        <v>2.0396015071899734</v>
      </c>
      <c r="O25" s="91">
        <v>871.60000000000014</v>
      </c>
      <c r="P25" s="22">
        <v>9.36</v>
      </c>
      <c r="Q25" s="92">
        <f t="shared" ref="Q25:Q46" si="14">P25/O25%</f>
        <v>1.0738871041762275</v>
      </c>
      <c r="R25" s="94">
        <f t="shared" ref="R25:S40" si="15">C25+L25+O25</f>
        <v>18593.8</v>
      </c>
      <c r="S25" s="93">
        <f t="shared" si="8"/>
        <v>1715.24</v>
      </c>
      <c r="T25" s="95">
        <f t="shared" ref="T25:T46" si="16">S25/R25%</f>
        <v>9.2247953618948255</v>
      </c>
    </row>
    <row r="26" spans="1:20" x14ac:dyDescent="0.25">
      <c r="A26" s="90">
        <v>14</v>
      </c>
      <c r="B26" s="12" t="s">
        <v>35</v>
      </c>
      <c r="C26" s="91">
        <v>12672</v>
      </c>
      <c r="D26" s="22">
        <v>1172.51</v>
      </c>
      <c r="E26" s="92">
        <f t="shared" si="9"/>
        <v>9.2527619949494948</v>
      </c>
      <c r="F26" s="93">
        <f t="shared" si="10"/>
        <v>13229.159999999996</v>
      </c>
      <c r="G26" s="22">
        <v>13724.61</v>
      </c>
      <c r="H26" s="92">
        <f t="shared" si="11"/>
        <v>103.74513574558026</v>
      </c>
      <c r="I26" s="94">
        <v>24600</v>
      </c>
      <c r="J26" s="22">
        <v>9583.41</v>
      </c>
      <c r="K26" s="92">
        <f t="shared" si="2"/>
        <v>38.956951219512192</v>
      </c>
      <c r="L26" s="91">
        <v>37829.159999999996</v>
      </c>
      <c r="M26" s="22">
        <f t="shared" si="12"/>
        <v>23308.02</v>
      </c>
      <c r="N26" s="92">
        <f t="shared" si="13"/>
        <v>61.613897850229833</v>
      </c>
      <c r="O26" s="91">
        <v>1592.0500000000002</v>
      </c>
      <c r="P26" s="22">
        <v>106.5</v>
      </c>
      <c r="Q26" s="92">
        <f t="shared" si="14"/>
        <v>6.6894883954649655</v>
      </c>
      <c r="R26" s="94">
        <f t="shared" si="15"/>
        <v>52093.21</v>
      </c>
      <c r="S26" s="93">
        <f t="shared" si="8"/>
        <v>24587.03</v>
      </c>
      <c r="T26" s="95">
        <f t="shared" si="16"/>
        <v>47.198147320927234</v>
      </c>
    </row>
    <row r="27" spans="1:20" x14ac:dyDescent="0.25">
      <c r="A27" s="90">
        <v>15</v>
      </c>
      <c r="B27" s="12" t="s">
        <v>41</v>
      </c>
      <c r="C27" s="91">
        <v>1050</v>
      </c>
      <c r="D27" s="22">
        <v>0</v>
      </c>
      <c r="E27" s="92">
        <f t="shared" si="9"/>
        <v>0</v>
      </c>
      <c r="F27" s="93">
        <f t="shared" si="10"/>
        <v>1300</v>
      </c>
      <c r="G27" s="22">
        <v>139</v>
      </c>
      <c r="H27" s="92">
        <f t="shared" si="11"/>
        <v>10.692307692307692</v>
      </c>
      <c r="I27" s="94">
        <v>0</v>
      </c>
      <c r="J27" s="22">
        <v>0</v>
      </c>
      <c r="K27" s="92">
        <v>0</v>
      </c>
      <c r="L27" s="91">
        <v>1300</v>
      </c>
      <c r="M27" s="22">
        <f t="shared" si="12"/>
        <v>139</v>
      </c>
      <c r="N27" s="92">
        <f t="shared" si="13"/>
        <v>10.692307692307692</v>
      </c>
      <c r="O27" s="91">
        <v>1050</v>
      </c>
      <c r="P27" s="22">
        <v>20.18</v>
      </c>
      <c r="Q27" s="92">
        <f t="shared" si="14"/>
        <v>1.9219047619047618</v>
      </c>
      <c r="R27" s="94">
        <f t="shared" si="15"/>
        <v>3400</v>
      </c>
      <c r="S27" s="93">
        <f t="shared" si="8"/>
        <v>159.18</v>
      </c>
      <c r="T27" s="95">
        <f t="shared" si="16"/>
        <v>4.6817647058823528</v>
      </c>
    </row>
    <row r="28" spans="1:20" x14ac:dyDescent="0.25">
      <c r="A28" s="90">
        <v>16</v>
      </c>
      <c r="B28" s="58" t="s">
        <v>47</v>
      </c>
      <c r="C28" s="91">
        <v>910</v>
      </c>
      <c r="D28" s="22">
        <v>162.07</v>
      </c>
      <c r="E28" s="92">
        <v>0</v>
      </c>
      <c r="F28" s="93">
        <f t="shared" si="10"/>
        <v>1025</v>
      </c>
      <c r="G28" s="22">
        <v>0</v>
      </c>
      <c r="H28" s="92">
        <f t="shared" si="11"/>
        <v>0</v>
      </c>
      <c r="I28" s="94">
        <v>1100</v>
      </c>
      <c r="J28" s="22">
        <v>0</v>
      </c>
      <c r="K28" s="92">
        <v>0</v>
      </c>
      <c r="L28" s="91">
        <v>2125</v>
      </c>
      <c r="M28" s="22">
        <f t="shared" si="12"/>
        <v>0</v>
      </c>
      <c r="N28" s="92">
        <f t="shared" si="13"/>
        <v>0</v>
      </c>
      <c r="O28" s="91">
        <v>210</v>
      </c>
      <c r="P28" s="22">
        <v>0</v>
      </c>
      <c r="Q28" s="93">
        <f t="shared" si="14"/>
        <v>0</v>
      </c>
      <c r="R28" s="94">
        <f t="shared" si="15"/>
        <v>3245</v>
      </c>
      <c r="S28" s="93">
        <f t="shared" si="15"/>
        <v>162.07</v>
      </c>
      <c r="T28" s="95">
        <f t="shared" si="16"/>
        <v>4.9944530046224953</v>
      </c>
    </row>
    <row r="29" spans="1:20" x14ac:dyDescent="0.25">
      <c r="A29" s="90">
        <v>17</v>
      </c>
      <c r="B29" s="58" t="s">
        <v>32</v>
      </c>
      <c r="C29" s="91">
        <v>1972</v>
      </c>
      <c r="D29" s="22">
        <v>0</v>
      </c>
      <c r="E29" s="92">
        <f t="shared" si="9"/>
        <v>0</v>
      </c>
      <c r="F29" s="93">
        <f t="shared" si="10"/>
        <v>31513.670000000002</v>
      </c>
      <c r="G29" s="22">
        <v>6263.9400000000005</v>
      </c>
      <c r="H29" s="92">
        <f t="shared" si="11"/>
        <v>19.876897866862222</v>
      </c>
      <c r="I29" s="94">
        <v>2828.8</v>
      </c>
      <c r="J29" s="22">
        <v>1100</v>
      </c>
      <c r="K29" s="92">
        <f t="shared" si="2"/>
        <v>38.885746606334841</v>
      </c>
      <c r="L29" s="91">
        <v>34342.47</v>
      </c>
      <c r="M29" s="22">
        <f t="shared" si="12"/>
        <v>7363.9400000000005</v>
      </c>
      <c r="N29" s="92">
        <f t="shared" si="13"/>
        <v>21.442662685590175</v>
      </c>
      <c r="O29" s="91">
        <v>2645.5</v>
      </c>
      <c r="P29" s="22">
        <v>2570</v>
      </c>
      <c r="Q29" s="92">
        <f t="shared" si="14"/>
        <v>97.146097146097148</v>
      </c>
      <c r="R29" s="94">
        <f t="shared" si="15"/>
        <v>38959.97</v>
      </c>
      <c r="S29" s="93">
        <f t="shared" si="15"/>
        <v>9933.94</v>
      </c>
      <c r="T29" s="95">
        <f t="shared" si="16"/>
        <v>25.497812241641871</v>
      </c>
    </row>
    <row r="30" spans="1:20" x14ac:dyDescent="0.25">
      <c r="A30" s="90">
        <v>18</v>
      </c>
      <c r="B30" s="58" t="s">
        <v>34</v>
      </c>
      <c r="C30" s="91">
        <v>1100</v>
      </c>
      <c r="D30" s="22">
        <v>0</v>
      </c>
      <c r="E30" s="92">
        <f t="shared" si="9"/>
        <v>0</v>
      </c>
      <c r="F30" s="93">
        <f t="shared" si="10"/>
        <v>200</v>
      </c>
      <c r="G30" s="22">
        <v>16</v>
      </c>
      <c r="H30" s="92">
        <f t="shared" si="11"/>
        <v>8</v>
      </c>
      <c r="I30" s="94">
        <v>0</v>
      </c>
      <c r="J30" s="22">
        <v>0</v>
      </c>
      <c r="K30" s="92">
        <v>0</v>
      </c>
      <c r="L30" s="91">
        <v>200</v>
      </c>
      <c r="M30" s="22">
        <f t="shared" si="12"/>
        <v>16</v>
      </c>
      <c r="N30" s="92">
        <f t="shared" si="13"/>
        <v>8</v>
      </c>
      <c r="O30" s="91">
        <v>390</v>
      </c>
      <c r="P30" s="22">
        <v>13.5</v>
      </c>
      <c r="Q30" s="92">
        <f t="shared" si="14"/>
        <v>3.4615384615384617</v>
      </c>
      <c r="R30" s="94">
        <f t="shared" si="15"/>
        <v>1690</v>
      </c>
      <c r="S30" s="93">
        <f t="shared" si="15"/>
        <v>29.5</v>
      </c>
      <c r="T30" s="95">
        <f t="shared" si="16"/>
        <v>1.745562130177515</v>
      </c>
    </row>
    <row r="31" spans="1:20" x14ac:dyDescent="0.25">
      <c r="A31" s="90">
        <v>19</v>
      </c>
      <c r="B31" s="58" t="s">
        <v>42</v>
      </c>
      <c r="C31" s="91">
        <v>2642</v>
      </c>
      <c r="D31" s="22">
        <v>1048.07</v>
      </c>
      <c r="E31" s="92">
        <f t="shared" si="9"/>
        <v>39.669568508705524</v>
      </c>
      <c r="F31" s="93">
        <f t="shared" si="10"/>
        <v>22770.639999999999</v>
      </c>
      <c r="G31" s="22">
        <v>441.25</v>
      </c>
      <c r="H31" s="92">
        <f t="shared" si="11"/>
        <v>1.937802363042936</v>
      </c>
      <c r="I31" s="94">
        <v>2330</v>
      </c>
      <c r="J31" s="22">
        <v>0</v>
      </c>
      <c r="K31" s="92">
        <f t="shared" si="2"/>
        <v>0</v>
      </c>
      <c r="L31" s="91">
        <v>25100.639999999999</v>
      </c>
      <c r="M31" s="22">
        <f t="shared" si="12"/>
        <v>441.25</v>
      </c>
      <c r="N31" s="92">
        <f t="shared" si="13"/>
        <v>1.7579233039476285</v>
      </c>
      <c r="O31" s="91">
        <v>2245.0600000000004</v>
      </c>
      <c r="P31" s="22">
        <v>34.950000000000003</v>
      </c>
      <c r="Q31" s="92">
        <f t="shared" si="14"/>
        <v>1.556751267226711</v>
      </c>
      <c r="R31" s="94">
        <f t="shared" si="15"/>
        <v>29987.7</v>
      </c>
      <c r="S31" s="93">
        <f t="shared" si="15"/>
        <v>1524.27</v>
      </c>
      <c r="T31" s="95">
        <f t="shared" si="16"/>
        <v>5.0829840234496144</v>
      </c>
    </row>
    <row r="32" spans="1:20" x14ac:dyDescent="0.25">
      <c r="A32" s="90">
        <v>20</v>
      </c>
      <c r="B32" s="12" t="s">
        <v>231</v>
      </c>
      <c r="C32" s="91">
        <v>0</v>
      </c>
      <c r="D32" s="22">
        <v>0</v>
      </c>
      <c r="E32" s="92">
        <v>0</v>
      </c>
      <c r="F32" s="93">
        <f t="shared" si="10"/>
        <v>700</v>
      </c>
      <c r="G32" s="22">
        <v>105</v>
      </c>
      <c r="H32" s="92">
        <f t="shared" si="11"/>
        <v>15</v>
      </c>
      <c r="I32" s="94">
        <v>0</v>
      </c>
      <c r="J32" s="22">
        <v>0</v>
      </c>
      <c r="K32" s="92">
        <v>0</v>
      </c>
      <c r="L32" s="91">
        <v>700</v>
      </c>
      <c r="M32" s="22">
        <f t="shared" si="12"/>
        <v>105</v>
      </c>
      <c r="N32" s="92">
        <f t="shared" si="13"/>
        <v>15</v>
      </c>
      <c r="O32" s="91">
        <v>100</v>
      </c>
      <c r="P32" s="22">
        <v>0</v>
      </c>
      <c r="Q32" s="92">
        <f t="shared" si="14"/>
        <v>0</v>
      </c>
      <c r="R32" s="94">
        <f t="shared" si="15"/>
        <v>800</v>
      </c>
      <c r="S32" s="93">
        <f t="shared" si="15"/>
        <v>105</v>
      </c>
      <c r="T32" s="95">
        <f t="shared" si="16"/>
        <v>13.125</v>
      </c>
    </row>
    <row r="33" spans="1:20" x14ac:dyDescent="0.25">
      <c r="A33" s="90">
        <v>21</v>
      </c>
      <c r="B33" s="58" t="s">
        <v>45</v>
      </c>
      <c r="C33" s="91">
        <v>7700</v>
      </c>
      <c r="D33" s="22">
        <v>6730.08</v>
      </c>
      <c r="E33" s="93">
        <f t="shared" si="9"/>
        <v>87.403636363636366</v>
      </c>
      <c r="F33" s="93">
        <f t="shared" si="10"/>
        <v>10050</v>
      </c>
      <c r="G33" s="22">
        <v>10456.91</v>
      </c>
      <c r="H33" s="93">
        <f t="shared" si="11"/>
        <v>104.04885572139304</v>
      </c>
      <c r="I33" s="94">
        <v>3000</v>
      </c>
      <c r="J33" s="22">
        <v>0</v>
      </c>
      <c r="K33" s="92">
        <v>0</v>
      </c>
      <c r="L33" s="91">
        <v>13050</v>
      </c>
      <c r="M33" s="22">
        <f t="shared" si="12"/>
        <v>10456.91</v>
      </c>
      <c r="N33" s="93">
        <f t="shared" si="13"/>
        <v>80.129578544061303</v>
      </c>
      <c r="O33" s="91">
        <v>150</v>
      </c>
      <c r="P33" s="22">
        <v>0</v>
      </c>
      <c r="Q33" s="92">
        <f t="shared" si="14"/>
        <v>0</v>
      </c>
      <c r="R33" s="94">
        <f t="shared" si="15"/>
        <v>20900</v>
      </c>
      <c r="S33" s="93">
        <f t="shared" si="15"/>
        <v>17186.989999999998</v>
      </c>
      <c r="T33" s="101">
        <f t="shared" si="16"/>
        <v>82.234401913875587</v>
      </c>
    </row>
    <row r="34" spans="1:20" x14ac:dyDescent="0.25">
      <c r="A34" s="90">
        <v>22</v>
      </c>
      <c r="B34" s="58" t="s">
        <v>48</v>
      </c>
      <c r="C34" s="91">
        <v>0</v>
      </c>
      <c r="D34" s="22">
        <v>0</v>
      </c>
      <c r="E34" s="92">
        <v>0</v>
      </c>
      <c r="F34" s="93">
        <f t="shared" si="10"/>
        <v>4125</v>
      </c>
      <c r="G34" s="22">
        <v>2064.23</v>
      </c>
      <c r="H34" s="92">
        <f t="shared" si="11"/>
        <v>50.041939393939394</v>
      </c>
      <c r="I34" s="94">
        <v>0</v>
      </c>
      <c r="J34" s="22">
        <v>0</v>
      </c>
      <c r="K34" s="92">
        <v>0</v>
      </c>
      <c r="L34" s="91">
        <v>4125</v>
      </c>
      <c r="M34" s="22">
        <f t="shared" si="12"/>
        <v>2064.23</v>
      </c>
      <c r="N34" s="92">
        <f t="shared" si="13"/>
        <v>50.041939393939394</v>
      </c>
      <c r="O34" s="91">
        <v>946.69</v>
      </c>
      <c r="P34" s="22">
        <v>0.65</v>
      </c>
      <c r="Q34" s="92">
        <f t="shared" si="14"/>
        <v>6.866027950015316E-2</v>
      </c>
      <c r="R34" s="94">
        <f t="shared" si="15"/>
        <v>5071.6900000000005</v>
      </c>
      <c r="S34" s="93">
        <f t="shared" si="15"/>
        <v>2064.88</v>
      </c>
      <c r="T34" s="95">
        <f t="shared" si="16"/>
        <v>40.713844891939374</v>
      </c>
    </row>
    <row r="35" spans="1:20" x14ac:dyDescent="0.25">
      <c r="A35" s="90">
        <v>23</v>
      </c>
      <c r="B35" s="12" t="s">
        <v>232</v>
      </c>
      <c r="C35" s="91">
        <v>67030</v>
      </c>
      <c r="D35" s="22">
        <v>24858.97</v>
      </c>
      <c r="E35" s="92">
        <f t="shared" si="9"/>
        <v>37.086334477099811</v>
      </c>
      <c r="F35" s="93">
        <f t="shared" si="10"/>
        <v>24076</v>
      </c>
      <c r="G35" s="22">
        <v>6798.02</v>
      </c>
      <c r="H35" s="92">
        <f t="shared" si="11"/>
        <v>28.235670377139062</v>
      </c>
      <c r="I35" s="94">
        <v>3000</v>
      </c>
      <c r="J35" s="22">
        <v>2044.29</v>
      </c>
      <c r="K35" s="92">
        <v>0</v>
      </c>
      <c r="L35" s="91">
        <v>27076</v>
      </c>
      <c r="M35" s="22">
        <f t="shared" si="12"/>
        <v>8842.3100000000013</v>
      </c>
      <c r="N35" s="92">
        <f t="shared" si="13"/>
        <v>32.657371842221899</v>
      </c>
      <c r="O35" s="91">
        <v>3565.31</v>
      </c>
      <c r="P35" s="22">
        <v>352.8</v>
      </c>
      <c r="Q35" s="92">
        <f t="shared" si="14"/>
        <v>9.8953527182769516</v>
      </c>
      <c r="R35" s="94">
        <f t="shared" si="15"/>
        <v>97671.31</v>
      </c>
      <c r="S35" s="93">
        <f t="shared" si="15"/>
        <v>34054.080000000002</v>
      </c>
      <c r="T35" s="95">
        <f t="shared" si="16"/>
        <v>34.866001080562967</v>
      </c>
    </row>
    <row r="36" spans="1:20" x14ac:dyDescent="0.25">
      <c r="A36" s="90">
        <v>24</v>
      </c>
      <c r="B36" s="12" t="s">
        <v>198</v>
      </c>
      <c r="C36" s="91">
        <v>100</v>
      </c>
      <c r="D36" s="22">
        <v>4.5999999999999996</v>
      </c>
      <c r="E36" s="92">
        <f t="shared" si="9"/>
        <v>4.5999999999999996</v>
      </c>
      <c r="F36" s="93">
        <f t="shared" si="10"/>
        <v>500</v>
      </c>
      <c r="G36" s="22">
        <v>15</v>
      </c>
      <c r="H36" s="92">
        <f t="shared" si="11"/>
        <v>3</v>
      </c>
      <c r="I36" s="94">
        <v>0</v>
      </c>
      <c r="J36" s="22">
        <v>0</v>
      </c>
      <c r="K36" s="92">
        <v>0</v>
      </c>
      <c r="L36" s="91">
        <v>500</v>
      </c>
      <c r="M36" s="22">
        <f t="shared" si="12"/>
        <v>15</v>
      </c>
      <c r="N36" s="92">
        <f t="shared" si="13"/>
        <v>3</v>
      </c>
      <c r="O36" s="91">
        <v>200</v>
      </c>
      <c r="P36" s="22">
        <v>22.8</v>
      </c>
      <c r="Q36" s="92">
        <f t="shared" si="14"/>
        <v>11.4</v>
      </c>
      <c r="R36" s="94">
        <f t="shared" si="15"/>
        <v>800</v>
      </c>
      <c r="S36" s="93">
        <f t="shared" si="15"/>
        <v>42.400000000000006</v>
      </c>
      <c r="T36" s="95">
        <f t="shared" si="16"/>
        <v>5.3000000000000007</v>
      </c>
    </row>
    <row r="37" spans="1:20" x14ac:dyDescent="0.25">
      <c r="A37" s="90">
        <v>25</v>
      </c>
      <c r="B37" s="58" t="s">
        <v>39</v>
      </c>
      <c r="C37" s="91">
        <v>105569.95</v>
      </c>
      <c r="D37" s="22">
        <v>22026.84</v>
      </c>
      <c r="E37" s="92">
        <f t="shared" si="9"/>
        <v>20.864687347109665</v>
      </c>
      <c r="F37" s="93">
        <f t="shared" si="10"/>
        <v>246314.26</v>
      </c>
      <c r="G37" s="22">
        <v>77108.55</v>
      </c>
      <c r="H37" s="92">
        <f t="shared" si="11"/>
        <v>31.304947590123284</v>
      </c>
      <c r="I37" s="94">
        <v>20552.3</v>
      </c>
      <c r="J37" s="22">
        <v>1938.23</v>
      </c>
      <c r="K37" s="92">
        <f t="shared" si="2"/>
        <v>9.4307206492703983</v>
      </c>
      <c r="L37" s="91">
        <v>266866.56</v>
      </c>
      <c r="M37" s="22">
        <f t="shared" si="12"/>
        <v>79046.78</v>
      </c>
      <c r="N37" s="92">
        <f t="shared" si="13"/>
        <v>29.620339093815279</v>
      </c>
      <c r="O37" s="91">
        <v>14303.93</v>
      </c>
      <c r="P37" s="22">
        <v>761.44</v>
      </c>
      <c r="Q37" s="92">
        <f t="shared" si="14"/>
        <v>5.3232922700264895</v>
      </c>
      <c r="R37" s="94">
        <f t="shared" si="15"/>
        <v>386740.44</v>
      </c>
      <c r="S37" s="93">
        <f t="shared" si="15"/>
        <v>101835.06</v>
      </c>
      <c r="T37" s="95">
        <f t="shared" si="16"/>
        <v>26.331629554954223</v>
      </c>
    </row>
    <row r="38" spans="1:20" x14ac:dyDescent="0.25">
      <c r="A38" s="90">
        <v>26</v>
      </c>
      <c r="B38" s="8" t="s">
        <v>37</v>
      </c>
      <c r="C38" s="91">
        <v>854539.40999999992</v>
      </c>
      <c r="D38" s="22">
        <v>339045.98</v>
      </c>
      <c r="E38" s="92">
        <f t="shared" si="9"/>
        <v>39.675874047751641</v>
      </c>
      <c r="F38" s="93">
        <f t="shared" si="10"/>
        <v>2943997.88</v>
      </c>
      <c r="G38" s="22">
        <v>1872651.62</v>
      </c>
      <c r="H38" s="92">
        <f t="shared" si="11"/>
        <v>63.609136158752953</v>
      </c>
      <c r="I38" s="94">
        <v>546176.27</v>
      </c>
      <c r="J38" s="22">
        <v>279570.65000000002</v>
      </c>
      <c r="K38" s="92">
        <f t="shared" si="2"/>
        <v>51.18689063514239</v>
      </c>
      <c r="L38" s="91">
        <v>3490174.15</v>
      </c>
      <c r="M38" s="22">
        <f t="shared" si="12"/>
        <v>2152222.27</v>
      </c>
      <c r="N38" s="92">
        <f t="shared" si="13"/>
        <v>61.665182810433691</v>
      </c>
      <c r="O38" s="91">
        <v>98012.209999999992</v>
      </c>
      <c r="P38" s="22">
        <v>6304.81</v>
      </c>
      <c r="Q38" s="92">
        <f t="shared" si="14"/>
        <v>6.4326781326530655</v>
      </c>
      <c r="R38" s="94">
        <f t="shared" si="15"/>
        <v>4442725.7699999996</v>
      </c>
      <c r="S38" s="93">
        <f t="shared" si="15"/>
        <v>2497573.06</v>
      </c>
      <c r="T38" s="95">
        <f t="shared" si="16"/>
        <v>56.217133113755082</v>
      </c>
    </row>
    <row r="39" spans="1:20" x14ac:dyDescent="0.25">
      <c r="A39" s="90">
        <v>27</v>
      </c>
      <c r="B39" s="58" t="s">
        <v>38</v>
      </c>
      <c r="C39" s="91">
        <v>72368.83</v>
      </c>
      <c r="D39" s="22">
        <v>28528.29</v>
      </c>
      <c r="E39" s="92">
        <f t="shared" si="9"/>
        <v>39.420687055462963</v>
      </c>
      <c r="F39" s="93">
        <f t="shared" si="10"/>
        <v>158391.68000000002</v>
      </c>
      <c r="G39" s="22">
        <v>73348.3</v>
      </c>
      <c r="H39" s="92">
        <f t="shared" si="11"/>
        <v>46.308177298201521</v>
      </c>
      <c r="I39" s="94">
        <v>12050.42</v>
      </c>
      <c r="J39" s="22">
        <v>7944.74</v>
      </c>
      <c r="K39" s="92">
        <f t="shared" si="2"/>
        <v>65.929154336529351</v>
      </c>
      <c r="L39" s="91">
        <v>170442.10000000003</v>
      </c>
      <c r="M39" s="22">
        <f t="shared" si="12"/>
        <v>81293.040000000008</v>
      </c>
      <c r="N39" s="92">
        <f t="shared" si="13"/>
        <v>47.69539920008026</v>
      </c>
      <c r="O39" s="91">
        <v>12379.06</v>
      </c>
      <c r="P39" s="22">
        <v>2209.8200000000002</v>
      </c>
      <c r="Q39" s="92">
        <f t="shared" si="14"/>
        <v>17.851274652518043</v>
      </c>
      <c r="R39" s="94">
        <f t="shared" si="15"/>
        <v>255189.99000000005</v>
      </c>
      <c r="S39" s="93">
        <f t="shared" si="15"/>
        <v>112031.15000000002</v>
      </c>
      <c r="T39" s="95">
        <f t="shared" si="16"/>
        <v>43.901075430113856</v>
      </c>
    </row>
    <row r="40" spans="1:20" x14ac:dyDescent="0.25">
      <c r="A40" s="90">
        <v>28</v>
      </c>
      <c r="B40" s="12" t="s">
        <v>201</v>
      </c>
      <c r="C40" s="91">
        <v>31681.41</v>
      </c>
      <c r="D40" s="22">
        <v>16892.38</v>
      </c>
      <c r="E40" s="92">
        <f t="shared" si="9"/>
        <v>53.319533442482516</v>
      </c>
      <c r="F40" s="93">
        <f t="shared" si="10"/>
        <v>59132.13</v>
      </c>
      <c r="G40" s="22">
        <v>7816.79</v>
      </c>
      <c r="H40" s="92">
        <f t="shared" si="11"/>
        <v>13.219192340948991</v>
      </c>
      <c r="I40" s="94">
        <v>1500</v>
      </c>
      <c r="J40" s="22">
        <v>73.48</v>
      </c>
      <c r="K40" s="92">
        <f t="shared" si="2"/>
        <v>4.8986666666666672</v>
      </c>
      <c r="L40" s="91">
        <v>60632.13</v>
      </c>
      <c r="M40" s="22">
        <f t="shared" si="12"/>
        <v>7890.2699999999995</v>
      </c>
      <c r="N40" s="92">
        <f t="shared" si="13"/>
        <v>13.013347873478963</v>
      </c>
      <c r="O40" s="91">
        <v>87164.160000000003</v>
      </c>
      <c r="P40" s="22">
        <v>7429.12</v>
      </c>
      <c r="Q40" s="92">
        <f t="shared" si="14"/>
        <v>8.5231361146599696</v>
      </c>
      <c r="R40" s="94">
        <f t="shared" si="15"/>
        <v>179477.7</v>
      </c>
      <c r="S40" s="93">
        <f t="shared" si="15"/>
        <v>32211.77</v>
      </c>
      <c r="T40" s="95">
        <f t="shared" si="16"/>
        <v>17.947505456109589</v>
      </c>
    </row>
    <row r="41" spans="1:20" x14ac:dyDescent="0.25">
      <c r="A41" s="90">
        <v>29</v>
      </c>
      <c r="B41" s="58" t="s">
        <v>36</v>
      </c>
      <c r="C41" s="91">
        <v>1339384.01</v>
      </c>
      <c r="D41" s="22">
        <v>515554.76</v>
      </c>
      <c r="E41" s="92">
        <f t="shared" si="9"/>
        <v>38.491930331466328</v>
      </c>
      <c r="F41" s="93">
        <f t="shared" si="10"/>
        <v>2787502.8899999997</v>
      </c>
      <c r="G41" s="22">
        <v>1539520.69</v>
      </c>
      <c r="H41" s="92">
        <f t="shared" si="11"/>
        <v>55.229384533481152</v>
      </c>
      <c r="I41" s="94">
        <v>1104085.07</v>
      </c>
      <c r="J41" s="22">
        <v>577819.34</v>
      </c>
      <c r="K41" s="92">
        <f t="shared" si="2"/>
        <v>52.33467562422522</v>
      </c>
      <c r="L41" s="91">
        <v>3891587.96</v>
      </c>
      <c r="M41" s="22">
        <f t="shared" si="12"/>
        <v>2117340.0299999998</v>
      </c>
      <c r="N41" s="92">
        <f t="shared" si="13"/>
        <v>54.408124697764762</v>
      </c>
      <c r="O41" s="91">
        <v>152054.35</v>
      </c>
      <c r="P41" s="22">
        <v>25895.78</v>
      </c>
      <c r="Q41" s="92">
        <f t="shared" si="14"/>
        <v>17.030607805695791</v>
      </c>
      <c r="R41" s="94">
        <f t="shared" ref="R41:S46" si="17">C41+L41+O41</f>
        <v>5383026.3199999994</v>
      </c>
      <c r="S41" s="93">
        <f t="shared" si="17"/>
        <v>2658790.5699999998</v>
      </c>
      <c r="T41" s="95">
        <f t="shared" si="16"/>
        <v>49.392115363091889</v>
      </c>
    </row>
    <row r="42" spans="1:20" x14ac:dyDescent="0.25">
      <c r="A42" s="90">
        <v>30</v>
      </c>
      <c r="B42" s="12" t="s">
        <v>203</v>
      </c>
      <c r="C42" s="91">
        <v>314098.88</v>
      </c>
      <c r="D42" s="22">
        <v>63584.09</v>
      </c>
      <c r="E42" s="92">
        <f t="shared" si="9"/>
        <v>20.243335474484976</v>
      </c>
      <c r="F42" s="93">
        <f t="shared" si="10"/>
        <v>676011.23</v>
      </c>
      <c r="G42" s="22">
        <v>180996.53999999998</v>
      </c>
      <c r="H42" s="92">
        <f t="shared" si="11"/>
        <v>26.774191310401751</v>
      </c>
      <c r="I42" s="94">
        <v>154661.67000000001</v>
      </c>
      <c r="J42" s="22">
        <v>11788.85</v>
      </c>
      <c r="K42" s="92">
        <f t="shared" si="2"/>
        <v>7.6223475409259454</v>
      </c>
      <c r="L42" s="91">
        <v>830672.9</v>
      </c>
      <c r="M42" s="22">
        <f t="shared" si="12"/>
        <v>192785.38999999998</v>
      </c>
      <c r="N42" s="92">
        <f t="shared" si="13"/>
        <v>23.208339889263272</v>
      </c>
      <c r="O42" s="91">
        <v>9192.17</v>
      </c>
      <c r="P42" s="22">
        <v>1297.97</v>
      </c>
      <c r="Q42" s="92">
        <f t="shared" si="14"/>
        <v>14.120387242620621</v>
      </c>
      <c r="R42" s="94">
        <f t="shared" si="17"/>
        <v>1153963.95</v>
      </c>
      <c r="S42" s="93">
        <f t="shared" si="17"/>
        <v>257667.44999999998</v>
      </c>
      <c r="T42" s="95">
        <f t="shared" si="16"/>
        <v>22.328899442655899</v>
      </c>
    </row>
    <row r="43" spans="1:20" x14ac:dyDescent="0.25">
      <c r="A43" s="90">
        <v>31</v>
      </c>
      <c r="B43" s="58" t="s">
        <v>44</v>
      </c>
      <c r="C43" s="91">
        <v>497931.53</v>
      </c>
      <c r="D43" s="22">
        <v>202414.57</v>
      </c>
      <c r="E43" s="92">
        <f t="shared" si="9"/>
        <v>40.651085099993566</v>
      </c>
      <c r="F43" s="93">
        <f t="shared" si="10"/>
        <v>804802.29999999993</v>
      </c>
      <c r="G43" s="22">
        <v>245577.97</v>
      </c>
      <c r="H43" s="92">
        <f t="shared" si="11"/>
        <v>30.5140740775716</v>
      </c>
      <c r="I43" s="94">
        <v>290816.36</v>
      </c>
      <c r="J43" s="22">
        <v>83079.360000000001</v>
      </c>
      <c r="K43" s="92">
        <f t="shared" si="2"/>
        <v>28.567636291163264</v>
      </c>
      <c r="L43" s="91">
        <v>1095618.6599999999</v>
      </c>
      <c r="M43" s="22">
        <f t="shared" si="12"/>
        <v>328657.33</v>
      </c>
      <c r="N43" s="92">
        <f t="shared" si="13"/>
        <v>29.997419905206804</v>
      </c>
      <c r="O43" s="91">
        <v>7820.2600000000011</v>
      </c>
      <c r="P43" s="22">
        <v>356.16</v>
      </c>
      <c r="Q43" s="92">
        <f t="shared" si="14"/>
        <v>4.5543242807783875</v>
      </c>
      <c r="R43" s="94">
        <f t="shared" si="17"/>
        <v>1601370.45</v>
      </c>
      <c r="S43" s="93">
        <f t="shared" si="17"/>
        <v>531428.06000000006</v>
      </c>
      <c r="T43" s="95">
        <f t="shared" si="16"/>
        <v>33.185829050361214</v>
      </c>
    </row>
    <row r="44" spans="1:20" x14ac:dyDescent="0.25">
      <c r="A44" s="90">
        <v>32</v>
      </c>
      <c r="B44" s="58" t="s">
        <v>29</v>
      </c>
      <c r="C44" s="91">
        <v>911430.22</v>
      </c>
      <c r="D44" s="22">
        <v>322136.58</v>
      </c>
      <c r="E44" s="92">
        <f t="shared" si="9"/>
        <v>35.344074941908339</v>
      </c>
      <c r="F44" s="93">
        <f t="shared" si="10"/>
        <v>1157182.8199999998</v>
      </c>
      <c r="G44" s="22">
        <v>613673.42999999993</v>
      </c>
      <c r="H44" s="92">
        <f t="shared" si="11"/>
        <v>53.031674804850631</v>
      </c>
      <c r="I44" s="94">
        <v>419644.86</v>
      </c>
      <c r="J44" s="22">
        <v>151448.34</v>
      </c>
      <c r="K44" s="92">
        <f t="shared" si="2"/>
        <v>36.089644944060559</v>
      </c>
      <c r="L44" s="91">
        <v>1576827.68</v>
      </c>
      <c r="M44" s="22">
        <f t="shared" si="12"/>
        <v>765121.7699999999</v>
      </c>
      <c r="N44" s="92">
        <f t="shared" si="13"/>
        <v>48.522852541502814</v>
      </c>
      <c r="O44" s="91">
        <v>62929.66</v>
      </c>
      <c r="P44" s="22">
        <v>3914.19</v>
      </c>
      <c r="Q44" s="92">
        <f t="shared" si="14"/>
        <v>6.2199446175301123</v>
      </c>
      <c r="R44" s="94">
        <f t="shared" si="17"/>
        <v>2551187.56</v>
      </c>
      <c r="S44" s="93">
        <f t="shared" si="17"/>
        <v>1091172.5399999998</v>
      </c>
      <c r="T44" s="95">
        <f t="shared" si="16"/>
        <v>42.771161050973447</v>
      </c>
    </row>
    <row r="45" spans="1:20" x14ac:dyDescent="0.25">
      <c r="A45" s="90">
        <v>33</v>
      </c>
      <c r="B45" s="12" t="s">
        <v>205</v>
      </c>
      <c r="C45" s="91">
        <v>162022.68</v>
      </c>
      <c r="D45" s="22">
        <v>63922.080000000002</v>
      </c>
      <c r="E45" s="92">
        <f t="shared" si="9"/>
        <v>39.452550716973704</v>
      </c>
      <c r="F45" s="93">
        <f t="shared" si="10"/>
        <v>381731.55</v>
      </c>
      <c r="G45" s="22">
        <v>171554.4</v>
      </c>
      <c r="H45" s="92">
        <f t="shared" si="11"/>
        <v>44.941111102815583</v>
      </c>
      <c r="I45" s="94">
        <v>142950.68</v>
      </c>
      <c r="J45" s="22">
        <v>40117.480000000003</v>
      </c>
      <c r="K45" s="92">
        <f t="shared" si="2"/>
        <v>28.063860906432907</v>
      </c>
      <c r="L45" s="91">
        <v>524682.23</v>
      </c>
      <c r="M45" s="22">
        <f t="shared" si="12"/>
        <v>211671.88</v>
      </c>
      <c r="N45" s="92">
        <f t="shared" si="13"/>
        <v>40.342871913157801</v>
      </c>
      <c r="O45" s="91">
        <v>15693.92</v>
      </c>
      <c r="P45" s="22">
        <v>1157.49</v>
      </c>
      <c r="Q45" s="92">
        <f t="shared" si="14"/>
        <v>7.3754039781010734</v>
      </c>
      <c r="R45" s="94">
        <f t="shared" si="17"/>
        <v>702398.83</v>
      </c>
      <c r="S45" s="93">
        <f t="shared" si="17"/>
        <v>276751.45</v>
      </c>
      <c r="T45" s="95">
        <f t="shared" si="16"/>
        <v>39.400898489537632</v>
      </c>
    </row>
    <row r="46" spans="1:20" x14ac:dyDescent="0.25">
      <c r="A46" s="90">
        <v>34</v>
      </c>
      <c r="B46" s="12" t="s">
        <v>206</v>
      </c>
      <c r="C46" s="91">
        <v>48977.130000000005</v>
      </c>
      <c r="D46" s="22">
        <v>16859.54</v>
      </c>
      <c r="E46" s="92">
        <f t="shared" si="9"/>
        <v>34.423291033998929</v>
      </c>
      <c r="F46" s="93">
        <f t="shared" si="10"/>
        <v>24999.72</v>
      </c>
      <c r="G46" s="22">
        <v>5173.59</v>
      </c>
      <c r="H46" s="92">
        <f t="shared" si="11"/>
        <v>20.694591779427927</v>
      </c>
      <c r="I46" s="94">
        <v>709.12</v>
      </c>
      <c r="J46" s="22">
        <v>197.46</v>
      </c>
      <c r="K46" s="92">
        <f t="shared" si="2"/>
        <v>27.84578068592058</v>
      </c>
      <c r="L46" s="91">
        <v>25708.84</v>
      </c>
      <c r="M46" s="22">
        <f t="shared" si="12"/>
        <v>5371.05</v>
      </c>
      <c r="N46" s="92">
        <f t="shared" si="13"/>
        <v>20.891841094347317</v>
      </c>
      <c r="O46" s="91">
        <v>33369.680000000008</v>
      </c>
      <c r="P46" s="22">
        <v>19460.240000000002</v>
      </c>
      <c r="Q46" s="92">
        <f t="shared" si="14"/>
        <v>58.317131000357207</v>
      </c>
      <c r="R46" s="94">
        <f t="shared" si="17"/>
        <v>108055.65000000001</v>
      </c>
      <c r="S46" s="93">
        <f t="shared" si="17"/>
        <v>41690.83</v>
      </c>
      <c r="T46" s="95">
        <f t="shared" si="16"/>
        <v>38.582739542078549</v>
      </c>
    </row>
    <row r="47" spans="1:20" ht="15.75" x14ac:dyDescent="0.25">
      <c r="A47" s="85" t="s">
        <v>51</v>
      </c>
      <c r="B47" s="96" t="s">
        <v>27</v>
      </c>
      <c r="C47" s="102">
        <f>SUM(C25:C46)</f>
        <v>4444283.3099999996</v>
      </c>
      <c r="D47" s="102">
        <f t="shared" ref="D47:S47" si="18">SUM(D25:D46)</f>
        <v>1626512.29</v>
      </c>
      <c r="E47" s="103">
        <f>+D47/C47%</f>
        <v>36.597853389324101</v>
      </c>
      <c r="F47" s="102">
        <f t="shared" si="18"/>
        <v>9356124.870000001</v>
      </c>
      <c r="G47" s="102">
        <f t="shared" si="18"/>
        <v>4827580.8400000008</v>
      </c>
      <c r="H47" s="103">
        <f>+G47/F47%</f>
        <v>51.598080477521464</v>
      </c>
      <c r="I47" s="102">
        <f t="shared" si="18"/>
        <v>2730055.5500000003</v>
      </c>
      <c r="J47" s="102">
        <f t="shared" si="18"/>
        <v>1166705.6299999999</v>
      </c>
      <c r="K47" s="103">
        <f>+J47/I47%</f>
        <v>42.735600379999589</v>
      </c>
      <c r="L47" s="102">
        <f t="shared" si="18"/>
        <v>12086180.42</v>
      </c>
      <c r="M47" s="102">
        <f t="shared" si="18"/>
        <v>5994286.4699999988</v>
      </c>
      <c r="N47" s="103">
        <f>+M47/L47%</f>
        <v>49.596202122556093</v>
      </c>
      <c r="O47" s="102">
        <f t="shared" si="18"/>
        <v>506885.61</v>
      </c>
      <c r="P47" s="102">
        <f t="shared" si="18"/>
        <v>71917.760000000009</v>
      </c>
      <c r="Q47" s="103">
        <f>+P47/O47%</f>
        <v>14.188163676613351</v>
      </c>
      <c r="R47" s="102">
        <f t="shared" si="18"/>
        <v>17037349.339999996</v>
      </c>
      <c r="S47" s="102">
        <f t="shared" si="18"/>
        <v>7692716.5199999996</v>
      </c>
      <c r="T47" s="103">
        <f>+S47/R47%</f>
        <v>45.152073638234164</v>
      </c>
    </row>
    <row r="48" spans="1:20" ht="15.75" x14ac:dyDescent="0.25">
      <c r="A48" s="85" t="s">
        <v>52</v>
      </c>
      <c r="B48" s="96" t="s">
        <v>83</v>
      </c>
      <c r="C48" s="104">
        <f>+C47+C23</f>
        <v>12255538.5</v>
      </c>
      <c r="D48" s="104">
        <f t="shared" ref="D48:S48" si="19">+D47+D23</f>
        <v>3960448.4</v>
      </c>
      <c r="E48" s="103">
        <f>+D48/C48%</f>
        <v>32.315580421048004</v>
      </c>
      <c r="F48" s="104">
        <f t="shared" si="19"/>
        <v>15263058.650000002</v>
      </c>
      <c r="G48" s="104">
        <f t="shared" si="19"/>
        <v>7360034.3000000007</v>
      </c>
      <c r="H48" s="103">
        <f>+G48/F48%</f>
        <v>48.221227925373917</v>
      </c>
      <c r="I48" s="104">
        <f t="shared" si="19"/>
        <v>3953424.35</v>
      </c>
      <c r="J48" s="104">
        <f t="shared" si="19"/>
        <v>1693926.13</v>
      </c>
      <c r="K48" s="103">
        <f>+J48/I48%</f>
        <v>42.847060675386381</v>
      </c>
      <c r="L48" s="104">
        <f t="shared" si="19"/>
        <v>19216483</v>
      </c>
      <c r="M48" s="104">
        <f t="shared" si="19"/>
        <v>9053960.4299999997</v>
      </c>
      <c r="N48" s="103">
        <f>+M48/L48%</f>
        <v>47.115595658164921</v>
      </c>
      <c r="O48" s="104">
        <f t="shared" si="19"/>
        <v>1248053.23</v>
      </c>
      <c r="P48" s="104">
        <f t="shared" si="19"/>
        <v>224901.97</v>
      </c>
      <c r="Q48" s="103">
        <f>+P48/O48%</f>
        <v>18.020222582974288</v>
      </c>
      <c r="R48" s="104">
        <f t="shared" si="19"/>
        <v>32720074.729999997</v>
      </c>
      <c r="S48" s="104">
        <f t="shared" si="19"/>
        <v>13239310.800000001</v>
      </c>
      <c r="T48" s="103">
        <f>+S48/R48%</f>
        <v>40.462348907355327</v>
      </c>
    </row>
    <row r="49" spans="1:20" ht="15.75" x14ac:dyDescent="0.25">
      <c r="A49" s="171" t="s">
        <v>54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3"/>
    </row>
    <row r="50" spans="1:20" x14ac:dyDescent="0.25">
      <c r="A50" s="90">
        <v>35</v>
      </c>
      <c r="B50" s="12" t="s">
        <v>55</v>
      </c>
      <c r="C50" s="105">
        <v>2180902.66</v>
      </c>
      <c r="D50" s="22">
        <v>969338.39</v>
      </c>
      <c r="E50" s="92">
        <f>D50/C50%</f>
        <v>44.446659989859427</v>
      </c>
      <c r="F50" s="93">
        <f t="shared" ref="F50:F51" si="20">L50-I50</f>
        <v>279324.03999999998</v>
      </c>
      <c r="G50" s="93">
        <v>122712.34</v>
      </c>
      <c r="H50" s="92">
        <f>G50/F50%</f>
        <v>43.931893581375959</v>
      </c>
      <c r="I50" s="105">
        <v>12949.85</v>
      </c>
      <c r="J50" s="93">
        <v>0</v>
      </c>
      <c r="K50" s="92">
        <f>J50/I50%</f>
        <v>0</v>
      </c>
      <c r="L50" s="105">
        <v>292273.88999999996</v>
      </c>
      <c r="M50" s="93">
        <v>122712.34</v>
      </c>
      <c r="N50" s="92">
        <f>M50/L50%</f>
        <v>41.985392537116475</v>
      </c>
      <c r="O50" s="105">
        <v>39496.400000000001</v>
      </c>
      <c r="P50" s="22">
        <v>4824.8999999999996</v>
      </c>
      <c r="Q50" s="92">
        <f>P50/O50%</f>
        <v>12.21605007038616</v>
      </c>
      <c r="R50" s="94">
        <f>C50+L50+O50</f>
        <v>2512672.9500000002</v>
      </c>
      <c r="S50" s="93">
        <f t="shared" ref="S50:S51" si="21">D50+M50+P50</f>
        <v>1096875.6299999999</v>
      </c>
      <c r="T50" s="95">
        <f>S50/R50%</f>
        <v>43.653736551746611</v>
      </c>
    </row>
    <row r="51" spans="1:20" x14ac:dyDescent="0.25">
      <c r="A51" s="90">
        <v>36</v>
      </c>
      <c r="B51" s="12" t="s">
        <v>56</v>
      </c>
      <c r="C51" s="105">
        <v>962268.44999999984</v>
      </c>
      <c r="D51" s="22">
        <v>277930.90000000002</v>
      </c>
      <c r="E51" s="92">
        <f>D51/C51%</f>
        <v>28.882886059498272</v>
      </c>
      <c r="F51" s="93">
        <f t="shared" si="20"/>
        <v>362582.03</v>
      </c>
      <c r="G51" s="93">
        <v>94626.26</v>
      </c>
      <c r="H51" s="92">
        <f>G51/F51%</f>
        <v>26.097890179499515</v>
      </c>
      <c r="I51" s="105">
        <v>4116</v>
      </c>
      <c r="J51" s="93">
        <v>0</v>
      </c>
      <c r="K51" s="92">
        <f>J51/I51%</f>
        <v>0</v>
      </c>
      <c r="L51" s="105">
        <v>366698.03</v>
      </c>
      <c r="M51" s="93">
        <v>94626.27</v>
      </c>
      <c r="N51" s="92">
        <f>M51/L51%</f>
        <v>25.804957283244747</v>
      </c>
      <c r="O51" s="105">
        <v>55818.29</v>
      </c>
      <c r="P51" s="22">
        <v>11509.23</v>
      </c>
      <c r="Q51" s="92">
        <f>P51/O51%</f>
        <v>20.619101731708369</v>
      </c>
      <c r="R51" s="94">
        <f>C51+L51+O51</f>
        <v>1384784.77</v>
      </c>
      <c r="S51" s="93">
        <f t="shared" si="21"/>
        <v>384066.4</v>
      </c>
      <c r="T51" s="95">
        <f>S51/R51%</f>
        <v>27.734735990777832</v>
      </c>
    </row>
    <row r="52" spans="1:20" ht="15.75" x14ac:dyDescent="0.25">
      <c r="A52" s="85" t="s">
        <v>57</v>
      </c>
      <c r="B52" s="96" t="s">
        <v>27</v>
      </c>
      <c r="C52" s="102">
        <f>SUM(C50:C51)</f>
        <v>3143171.11</v>
      </c>
      <c r="D52" s="102">
        <f>SUM(D50:D51)</f>
        <v>1247269.29</v>
      </c>
      <c r="E52" s="98">
        <f>D52/C52%</f>
        <v>39.681876880065879</v>
      </c>
      <c r="F52" s="102">
        <f t="shared" ref="F52:R52" si="22">SUM(F50:F51)</f>
        <v>641906.07000000007</v>
      </c>
      <c r="G52" s="102">
        <f t="shared" si="22"/>
        <v>217338.59999999998</v>
      </c>
      <c r="H52" s="98">
        <f>G52/F52%</f>
        <v>33.858318242729801</v>
      </c>
      <c r="I52" s="102">
        <f t="shared" si="22"/>
        <v>17065.849999999999</v>
      </c>
      <c r="J52" s="102">
        <f t="shared" si="22"/>
        <v>0</v>
      </c>
      <c r="K52" s="98">
        <f>J52/I52%</f>
        <v>0</v>
      </c>
      <c r="L52" s="102">
        <f t="shared" si="22"/>
        <v>658971.91999999993</v>
      </c>
      <c r="M52" s="102">
        <f t="shared" si="22"/>
        <v>217338.61</v>
      </c>
      <c r="N52" s="98">
        <f>M52/L52%</f>
        <v>32.981467556311046</v>
      </c>
      <c r="O52" s="102">
        <f t="shared" si="22"/>
        <v>95314.69</v>
      </c>
      <c r="P52" s="102">
        <f t="shared" si="22"/>
        <v>16334.13</v>
      </c>
      <c r="Q52" s="98">
        <f>P52/O52%</f>
        <v>17.137054109917369</v>
      </c>
      <c r="R52" s="102">
        <f t="shared" si="22"/>
        <v>3897457.72</v>
      </c>
      <c r="S52" s="106">
        <f>D52+M52+P52</f>
        <v>1480942.0299999998</v>
      </c>
      <c r="T52" s="100">
        <f>S52/R52%</f>
        <v>37.997641960308421</v>
      </c>
    </row>
    <row r="53" spans="1:20" ht="15.75" x14ac:dyDescent="0.25">
      <c r="A53" s="171" t="s">
        <v>58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3"/>
    </row>
    <row r="54" spans="1:20" x14ac:dyDescent="0.25">
      <c r="A54" s="90">
        <v>37</v>
      </c>
      <c r="B54" s="12" t="s">
        <v>59</v>
      </c>
      <c r="C54" s="105">
        <v>2557800.36</v>
      </c>
      <c r="D54" s="22">
        <v>1208419.26</v>
      </c>
      <c r="E54" s="92">
        <f>D54/C54%</f>
        <v>47.244471417620723</v>
      </c>
      <c r="F54" s="93">
        <f t="shared" ref="F54:F55" si="23">L54-I54</f>
        <v>22232.26</v>
      </c>
      <c r="G54" s="93">
        <v>14518.23</v>
      </c>
      <c r="H54" s="92">
        <f>G54/F54%</f>
        <v>65.302537843656026</v>
      </c>
      <c r="I54" s="105">
        <v>0</v>
      </c>
      <c r="J54" s="93">
        <v>0</v>
      </c>
      <c r="K54" s="92">
        <v>0</v>
      </c>
      <c r="L54" s="105">
        <v>22232.26</v>
      </c>
      <c r="M54" s="93">
        <v>14518.23</v>
      </c>
      <c r="N54" s="92">
        <f>M54/L54%</f>
        <v>65.302537843656026</v>
      </c>
      <c r="O54" s="105">
        <v>5957.98</v>
      </c>
      <c r="P54" s="93">
        <v>189.64</v>
      </c>
      <c r="Q54" s="92">
        <f>P54/O54%</f>
        <v>3.182957982403432</v>
      </c>
      <c r="R54" s="94">
        <f t="shared" ref="R54:S55" si="24">C54+L54+O54</f>
        <v>2585990.5999999996</v>
      </c>
      <c r="S54" s="94">
        <f t="shared" si="24"/>
        <v>1223127.1299999999</v>
      </c>
      <c r="T54" s="95">
        <f>S54/R54%</f>
        <v>47.298204796258737</v>
      </c>
    </row>
    <row r="55" spans="1:20" x14ac:dyDescent="0.25">
      <c r="A55" s="90">
        <v>38</v>
      </c>
      <c r="B55" s="12" t="s">
        <v>60</v>
      </c>
      <c r="C55" s="105">
        <v>8059.7999999999993</v>
      </c>
      <c r="D55" s="22">
        <v>2418.36</v>
      </c>
      <c r="E55" s="92">
        <f>D55/C55%</f>
        <v>30.005211047420534</v>
      </c>
      <c r="F55" s="93">
        <f t="shared" si="23"/>
        <v>0</v>
      </c>
      <c r="G55" s="93">
        <v>0</v>
      </c>
      <c r="H55" s="92">
        <v>0</v>
      </c>
      <c r="I55" s="105">
        <v>0</v>
      </c>
      <c r="J55" s="93">
        <v>0</v>
      </c>
      <c r="K55" s="92">
        <v>0</v>
      </c>
      <c r="L55" s="105">
        <v>0</v>
      </c>
      <c r="M55" s="93">
        <v>0</v>
      </c>
      <c r="N55" s="92">
        <v>0</v>
      </c>
      <c r="O55" s="105">
        <v>1573.8899999999999</v>
      </c>
      <c r="P55" s="93">
        <v>198.04</v>
      </c>
      <c r="Q55" s="92">
        <f>P55/O55%</f>
        <v>12.582836157545954</v>
      </c>
      <c r="R55" s="94">
        <f t="shared" si="24"/>
        <v>9633.6899999999987</v>
      </c>
      <c r="S55" s="94">
        <f t="shared" si="24"/>
        <v>2616.4</v>
      </c>
      <c r="T55" s="95">
        <f>S55/R55%</f>
        <v>27.158856056194463</v>
      </c>
    </row>
    <row r="56" spans="1:20" ht="15.75" x14ac:dyDescent="0.25">
      <c r="A56" s="85" t="s">
        <v>61</v>
      </c>
      <c r="B56" s="96" t="s">
        <v>27</v>
      </c>
      <c r="C56" s="102">
        <f>SUM(C54:C55)</f>
        <v>2565860.1599999997</v>
      </c>
      <c r="D56" s="102">
        <f>SUM(D54:D55)</f>
        <v>1210837.6200000001</v>
      </c>
      <c r="E56" s="98">
        <f>D56/C56%</f>
        <v>47.190319990002891</v>
      </c>
      <c r="F56" s="102">
        <f>SUM(F54:F55)</f>
        <v>22232.26</v>
      </c>
      <c r="G56" s="102">
        <f>SUM(G54:G55)</f>
        <v>14518.23</v>
      </c>
      <c r="H56" s="98">
        <f>G56/F56%</f>
        <v>65.302537843656026</v>
      </c>
      <c r="I56" s="102">
        <f>SUM(I54:I55)</f>
        <v>0</v>
      </c>
      <c r="J56" s="102">
        <f>SUM(J54:J55)</f>
        <v>0</v>
      </c>
      <c r="K56" s="98">
        <v>0</v>
      </c>
      <c r="L56" s="102">
        <f>SUM(L54:L55)</f>
        <v>22232.26</v>
      </c>
      <c r="M56" s="102">
        <f>SUM(M54:M55)</f>
        <v>14518.23</v>
      </c>
      <c r="N56" s="98">
        <f>M56/L56%</f>
        <v>65.302537843656026</v>
      </c>
      <c r="O56" s="102">
        <f>SUM(O54:O55)</f>
        <v>7531.869999999999</v>
      </c>
      <c r="P56" s="102">
        <f>SUM(P54:P55)</f>
        <v>387.67999999999995</v>
      </c>
      <c r="Q56" s="98">
        <f>P56/O56%</f>
        <v>5.147194521413673</v>
      </c>
      <c r="R56" s="102">
        <f>SUM(R54:R55)</f>
        <v>2595624.2899999996</v>
      </c>
      <c r="S56" s="106">
        <f>D56+M56+P56</f>
        <v>1225743.53</v>
      </c>
      <c r="T56" s="100">
        <f>S56/R56%</f>
        <v>47.223457367167732</v>
      </c>
    </row>
    <row r="57" spans="1:20" ht="15.75" x14ac:dyDescent="0.25">
      <c r="A57" s="171" t="s">
        <v>84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3"/>
    </row>
    <row r="58" spans="1:20" x14ac:dyDescent="0.25">
      <c r="A58" s="90">
        <v>39</v>
      </c>
      <c r="B58" s="12" t="s">
        <v>63</v>
      </c>
      <c r="C58" s="91">
        <v>206469.06</v>
      </c>
      <c r="D58" s="22">
        <v>50567.48</v>
      </c>
      <c r="E58" s="92">
        <f t="shared" ref="E58:E68" si="25">D58/C58%</f>
        <v>24.491553359132844</v>
      </c>
      <c r="F58" s="93">
        <f t="shared" ref="F58:F64" si="26">L58-I58</f>
        <v>590863.27</v>
      </c>
      <c r="G58" s="22">
        <v>107981.64</v>
      </c>
      <c r="H58" s="92">
        <f t="shared" ref="H58:H68" si="27">G58/F58%</f>
        <v>18.275233117807442</v>
      </c>
      <c r="I58" s="94">
        <v>47330.22</v>
      </c>
      <c r="J58" s="22">
        <v>3039.81</v>
      </c>
      <c r="K58" s="92">
        <f t="shared" ref="K58:K68" si="28">J58/I58%</f>
        <v>6.4225562441923989</v>
      </c>
      <c r="L58" s="91">
        <v>638193.49</v>
      </c>
      <c r="M58" s="22">
        <f t="shared" ref="M58:M66" si="29">G58+J58</f>
        <v>111021.45</v>
      </c>
      <c r="N58" s="92">
        <f t="shared" ref="N58:N68" si="30">M58/L58%</f>
        <v>17.396205342050731</v>
      </c>
      <c r="O58" s="91">
        <v>72644.78</v>
      </c>
      <c r="P58" s="22">
        <v>16145.21</v>
      </c>
      <c r="Q58" s="92">
        <f t="shared" ref="Q58:Q68" si="31">P58/O58%</f>
        <v>22.224872867671976</v>
      </c>
      <c r="R58" s="94">
        <f t="shared" ref="R58:S66" si="32">C58+L58+O58</f>
        <v>917307.33000000007</v>
      </c>
      <c r="S58" s="94">
        <f t="shared" si="32"/>
        <v>177734.13999999998</v>
      </c>
      <c r="T58" s="95">
        <f t="shared" ref="T58:T68" si="33">S58/R58%</f>
        <v>19.37563717058709</v>
      </c>
    </row>
    <row r="59" spans="1:20" x14ac:dyDescent="0.25">
      <c r="A59" s="90">
        <v>40</v>
      </c>
      <c r="B59" s="12" t="s">
        <v>64</v>
      </c>
      <c r="C59" s="91">
        <v>19611.05</v>
      </c>
      <c r="D59" s="22">
        <v>1119.18</v>
      </c>
      <c r="E59" s="92">
        <f t="shared" si="25"/>
        <v>5.7068846390172894</v>
      </c>
      <c r="F59" s="93">
        <f t="shared" si="26"/>
        <v>33437.300000000003</v>
      </c>
      <c r="G59" s="22">
        <v>8697.8700000000008</v>
      </c>
      <c r="H59" s="92">
        <f t="shared" si="27"/>
        <v>26.012477083975082</v>
      </c>
      <c r="I59" s="94">
        <v>3917.54</v>
      </c>
      <c r="J59" s="22">
        <v>308.02999999999997</v>
      </c>
      <c r="K59" s="92">
        <f t="shared" si="28"/>
        <v>7.8628424980982965</v>
      </c>
      <c r="L59" s="91">
        <v>37354.840000000004</v>
      </c>
      <c r="M59" s="22">
        <f t="shared" si="29"/>
        <v>9005.9000000000015</v>
      </c>
      <c r="N59" s="92">
        <f t="shared" si="30"/>
        <v>24.109057889151718</v>
      </c>
      <c r="O59" s="91">
        <v>10424.74</v>
      </c>
      <c r="P59" s="22">
        <v>1211.24</v>
      </c>
      <c r="Q59" s="92">
        <f t="shared" si="31"/>
        <v>11.618898888605376</v>
      </c>
      <c r="R59" s="94">
        <f t="shared" si="32"/>
        <v>67390.63</v>
      </c>
      <c r="S59" s="94">
        <f t="shared" si="32"/>
        <v>11336.320000000002</v>
      </c>
      <c r="T59" s="95">
        <f t="shared" si="33"/>
        <v>16.821804455604585</v>
      </c>
    </row>
    <row r="60" spans="1:20" x14ac:dyDescent="0.25">
      <c r="A60" s="90">
        <v>41</v>
      </c>
      <c r="B60" s="12" t="s">
        <v>65</v>
      </c>
      <c r="C60" s="91">
        <v>21473.88</v>
      </c>
      <c r="D60" s="22">
        <v>4005.65</v>
      </c>
      <c r="E60" s="92">
        <f t="shared" si="25"/>
        <v>18.653592178032103</v>
      </c>
      <c r="F60" s="93">
        <f t="shared" si="26"/>
        <v>35020.39</v>
      </c>
      <c r="G60" s="22">
        <v>7242.96</v>
      </c>
      <c r="H60" s="92">
        <f t="shared" si="27"/>
        <v>20.682122614853807</v>
      </c>
      <c r="I60" s="94">
        <v>0</v>
      </c>
      <c r="J60" s="22">
        <v>0</v>
      </c>
      <c r="K60" s="93">
        <v>0</v>
      </c>
      <c r="L60" s="91">
        <v>35020.39</v>
      </c>
      <c r="M60" s="22">
        <f t="shared" si="29"/>
        <v>7242.96</v>
      </c>
      <c r="N60" s="92">
        <f t="shared" si="30"/>
        <v>20.682122614853807</v>
      </c>
      <c r="O60" s="91">
        <v>23231.83</v>
      </c>
      <c r="P60" s="22">
        <v>9882.52</v>
      </c>
      <c r="Q60" s="92">
        <f t="shared" si="31"/>
        <v>42.53870659349694</v>
      </c>
      <c r="R60" s="94">
        <f t="shared" si="32"/>
        <v>79726.100000000006</v>
      </c>
      <c r="S60" s="94">
        <f t="shared" si="32"/>
        <v>21131.13</v>
      </c>
      <c r="T60" s="95">
        <f t="shared" si="33"/>
        <v>26.504657822218821</v>
      </c>
    </row>
    <row r="61" spans="1:20" x14ac:dyDescent="0.25">
      <c r="A61" s="90">
        <v>42</v>
      </c>
      <c r="B61" s="12" t="s">
        <v>66</v>
      </c>
      <c r="C61" s="91">
        <v>29344.41</v>
      </c>
      <c r="D61" s="22">
        <v>8225.2099999999991</v>
      </c>
      <c r="E61" s="92">
        <f t="shared" si="25"/>
        <v>28.029904162325973</v>
      </c>
      <c r="F61" s="93">
        <f t="shared" si="26"/>
        <v>14306.54</v>
      </c>
      <c r="G61" s="22">
        <v>3938.68</v>
      </c>
      <c r="H61" s="92">
        <f t="shared" si="27"/>
        <v>27.530625853630575</v>
      </c>
      <c r="I61" s="94">
        <v>200</v>
      </c>
      <c r="J61" s="22">
        <v>0</v>
      </c>
      <c r="K61" s="92">
        <v>0</v>
      </c>
      <c r="L61" s="91">
        <v>14506.54</v>
      </c>
      <c r="M61" s="22">
        <f t="shared" si="29"/>
        <v>3938.68</v>
      </c>
      <c r="N61" s="92">
        <f t="shared" si="30"/>
        <v>27.15106427859434</v>
      </c>
      <c r="O61" s="91">
        <v>24330.71</v>
      </c>
      <c r="P61" s="22">
        <v>11824.14</v>
      </c>
      <c r="Q61" s="92">
        <f t="shared" si="31"/>
        <v>48.597595384598314</v>
      </c>
      <c r="R61" s="94">
        <f t="shared" si="32"/>
        <v>68181.66</v>
      </c>
      <c r="S61" s="94">
        <f t="shared" si="32"/>
        <v>23988.03</v>
      </c>
      <c r="T61" s="95">
        <f t="shared" si="33"/>
        <v>35.182525623459448</v>
      </c>
    </row>
    <row r="62" spans="1:20" x14ac:dyDescent="0.25">
      <c r="A62" s="90">
        <v>43</v>
      </c>
      <c r="B62" s="12" t="s">
        <v>67</v>
      </c>
      <c r="C62" s="91">
        <v>7612.4</v>
      </c>
      <c r="D62" s="22">
        <v>1218.4100000000001</v>
      </c>
      <c r="E62" s="92">
        <f t="shared" si="25"/>
        <v>16.005596132625719</v>
      </c>
      <c r="F62" s="93">
        <f t="shared" si="26"/>
        <v>11260.390000000001</v>
      </c>
      <c r="G62" s="22">
        <v>2238.59</v>
      </c>
      <c r="H62" s="92">
        <f t="shared" si="27"/>
        <v>19.880217292651498</v>
      </c>
      <c r="I62" s="94">
        <v>0</v>
      </c>
      <c r="J62" s="22">
        <v>0</v>
      </c>
      <c r="K62" s="92">
        <v>0</v>
      </c>
      <c r="L62" s="91">
        <v>11260.390000000001</v>
      </c>
      <c r="M62" s="22">
        <f t="shared" si="29"/>
        <v>2238.59</v>
      </c>
      <c r="N62" s="92">
        <f t="shared" si="30"/>
        <v>19.880217292651498</v>
      </c>
      <c r="O62" s="91">
        <v>16995.28</v>
      </c>
      <c r="P62" s="22">
        <v>322.75</v>
      </c>
      <c r="Q62" s="92">
        <f t="shared" si="31"/>
        <v>1.8990566792662433</v>
      </c>
      <c r="R62" s="94">
        <f t="shared" si="32"/>
        <v>35868.07</v>
      </c>
      <c r="S62" s="94">
        <f t="shared" si="32"/>
        <v>3779.75</v>
      </c>
      <c r="T62" s="95">
        <f t="shared" si="33"/>
        <v>10.537924120255147</v>
      </c>
    </row>
    <row r="63" spans="1:20" x14ac:dyDescent="0.25">
      <c r="A63" s="90">
        <v>44</v>
      </c>
      <c r="B63" s="12" t="s">
        <v>68</v>
      </c>
      <c r="C63" s="91">
        <v>1048</v>
      </c>
      <c r="D63" s="22">
        <v>143.1</v>
      </c>
      <c r="E63" s="92">
        <f t="shared" si="25"/>
        <v>13.654580152671755</v>
      </c>
      <c r="F63" s="93">
        <f t="shared" si="26"/>
        <v>700</v>
      </c>
      <c r="G63" s="22">
        <v>149</v>
      </c>
      <c r="H63" s="92">
        <f t="shared" si="27"/>
        <v>21.285714285714285</v>
      </c>
      <c r="I63" s="94">
        <v>100</v>
      </c>
      <c r="J63" s="22">
        <v>0</v>
      </c>
      <c r="K63" s="92">
        <v>0</v>
      </c>
      <c r="L63" s="91">
        <v>800</v>
      </c>
      <c r="M63" s="22">
        <f t="shared" si="29"/>
        <v>149</v>
      </c>
      <c r="N63" s="92">
        <f t="shared" si="30"/>
        <v>18.625</v>
      </c>
      <c r="O63" s="91">
        <v>1609</v>
      </c>
      <c r="P63" s="22">
        <v>278.85000000000002</v>
      </c>
      <c r="Q63" s="92">
        <f t="shared" si="31"/>
        <v>17.330640149160971</v>
      </c>
      <c r="R63" s="94">
        <f t="shared" si="32"/>
        <v>3457</v>
      </c>
      <c r="S63" s="94">
        <f t="shared" si="32"/>
        <v>570.95000000000005</v>
      </c>
      <c r="T63" s="95">
        <f t="shared" si="33"/>
        <v>16.515765114260923</v>
      </c>
    </row>
    <row r="64" spans="1:20" x14ac:dyDescent="0.25">
      <c r="A64" s="90">
        <v>45</v>
      </c>
      <c r="B64" s="12" t="s">
        <v>69</v>
      </c>
      <c r="C64" s="91">
        <v>1200</v>
      </c>
      <c r="D64" s="22">
        <v>1017.94</v>
      </c>
      <c r="E64" s="92">
        <f t="shared" si="25"/>
        <v>84.828333333333333</v>
      </c>
      <c r="F64" s="93">
        <f t="shared" si="26"/>
        <v>11495</v>
      </c>
      <c r="G64" s="22">
        <v>1942.31</v>
      </c>
      <c r="H64" s="92">
        <f t="shared" si="27"/>
        <v>16.896998695084818</v>
      </c>
      <c r="I64" s="94">
        <v>1000</v>
      </c>
      <c r="J64" s="22">
        <v>93.08</v>
      </c>
      <c r="K64" s="92">
        <v>0</v>
      </c>
      <c r="L64" s="91">
        <v>12495</v>
      </c>
      <c r="M64" s="22">
        <f t="shared" si="29"/>
        <v>2035.3899999999999</v>
      </c>
      <c r="N64" s="92">
        <f t="shared" si="30"/>
        <v>16.289635854341736</v>
      </c>
      <c r="O64" s="91">
        <v>1440</v>
      </c>
      <c r="P64" s="22">
        <v>74.47</v>
      </c>
      <c r="Q64" s="92">
        <f t="shared" si="31"/>
        <v>5.1715277777777775</v>
      </c>
      <c r="R64" s="94">
        <f t="shared" si="32"/>
        <v>15135</v>
      </c>
      <c r="S64" s="94">
        <f t="shared" si="32"/>
        <v>3127.7999999999997</v>
      </c>
      <c r="T64" s="95">
        <f t="shared" si="33"/>
        <v>20.666005946481665</v>
      </c>
    </row>
    <row r="65" spans="1:20" x14ac:dyDescent="0.25">
      <c r="A65" s="90">
        <v>46</v>
      </c>
      <c r="B65" s="12" t="s">
        <v>71</v>
      </c>
      <c r="C65" s="91"/>
      <c r="D65" s="22">
        <v>230.1</v>
      </c>
      <c r="E65" s="92"/>
      <c r="F65" s="93"/>
      <c r="G65" s="22">
        <v>98.1</v>
      </c>
      <c r="H65" s="92"/>
      <c r="I65" s="94">
        <v>0</v>
      </c>
      <c r="J65" s="22">
        <v>0</v>
      </c>
      <c r="K65" s="92"/>
      <c r="L65" s="91"/>
      <c r="M65" s="22">
        <f t="shared" si="29"/>
        <v>98.1</v>
      </c>
      <c r="N65" s="92"/>
      <c r="O65" s="91"/>
      <c r="P65" s="22">
        <v>576.20000000000005</v>
      </c>
      <c r="Q65" s="92"/>
      <c r="R65" s="94"/>
      <c r="S65" s="94">
        <f t="shared" si="32"/>
        <v>904.40000000000009</v>
      </c>
      <c r="T65" s="95"/>
    </row>
    <row r="66" spans="1:20" x14ac:dyDescent="0.25">
      <c r="A66" s="90">
        <v>47</v>
      </c>
      <c r="B66" s="12" t="s">
        <v>72</v>
      </c>
      <c r="C66" s="91"/>
      <c r="D66" s="22">
        <v>4942.8500000000004</v>
      </c>
      <c r="E66" s="92"/>
      <c r="F66" s="93"/>
      <c r="G66" s="22">
        <v>711.51</v>
      </c>
      <c r="H66" s="92"/>
      <c r="I66" s="94">
        <v>0</v>
      </c>
      <c r="J66" s="22">
        <v>0</v>
      </c>
      <c r="K66" s="92"/>
      <c r="L66" s="91"/>
      <c r="M66" s="22">
        <f t="shared" si="29"/>
        <v>711.51</v>
      </c>
      <c r="N66" s="92"/>
      <c r="O66" s="91"/>
      <c r="P66" s="22">
        <v>276.18</v>
      </c>
      <c r="Q66" s="92"/>
      <c r="R66" s="94"/>
      <c r="S66" s="94">
        <f t="shared" si="32"/>
        <v>5930.5400000000009</v>
      </c>
      <c r="T66" s="95"/>
    </row>
    <row r="67" spans="1:20" ht="15.75" x14ac:dyDescent="0.25">
      <c r="A67" s="85" t="s">
        <v>73</v>
      </c>
      <c r="B67" s="96" t="s">
        <v>27</v>
      </c>
      <c r="C67" s="102">
        <f>SUM(C58:C66)</f>
        <v>286758.8</v>
      </c>
      <c r="D67" s="102">
        <f>SUM(D58:D66)</f>
        <v>71469.920000000013</v>
      </c>
      <c r="E67" s="98">
        <f t="shared" si="25"/>
        <v>24.923357190781946</v>
      </c>
      <c r="F67" s="102">
        <f>SUM(F58:F66)</f>
        <v>697082.89000000013</v>
      </c>
      <c r="G67" s="102">
        <f>SUM(G58:G66)</f>
        <v>133000.66</v>
      </c>
      <c r="H67" s="98">
        <f t="shared" si="27"/>
        <v>19.079604722474251</v>
      </c>
      <c r="I67" s="102">
        <f>SUM(I58:I66)</f>
        <v>52547.76</v>
      </c>
      <c r="J67" s="102">
        <f>SUM(J58:J66)</f>
        <v>3440.92</v>
      </c>
      <c r="K67" s="98">
        <f t="shared" si="28"/>
        <v>6.5481763637498531</v>
      </c>
      <c r="L67" s="102">
        <f>SUM(L58:L66)</f>
        <v>749630.65</v>
      </c>
      <c r="M67" s="102">
        <f>SUM(M58:M66)</f>
        <v>136441.58000000005</v>
      </c>
      <c r="N67" s="98">
        <f t="shared" si="30"/>
        <v>18.201174138223941</v>
      </c>
      <c r="O67" s="102">
        <f>SUM(O58:O66)</f>
        <v>150676.34</v>
      </c>
      <c r="P67" s="102">
        <f>SUM(P58:P66)</f>
        <v>40591.56</v>
      </c>
      <c r="Q67" s="98">
        <f t="shared" si="31"/>
        <v>26.939571269118957</v>
      </c>
      <c r="R67" s="102">
        <f>SUM(R58:R66)</f>
        <v>1187065.79</v>
      </c>
      <c r="S67" s="102">
        <f>SUM(S58:S66)</f>
        <v>248503.06</v>
      </c>
      <c r="T67" s="100">
        <f t="shared" si="33"/>
        <v>20.934228085201578</v>
      </c>
    </row>
    <row r="68" spans="1:20" ht="15.75" x14ac:dyDescent="0.25">
      <c r="A68" s="174" t="s">
        <v>74</v>
      </c>
      <c r="B68" s="174"/>
      <c r="C68" s="99">
        <f>+C67+C56+C52+C48</f>
        <v>18251328.57</v>
      </c>
      <c r="D68" s="99">
        <f>D48+D52+D56+D67</f>
        <v>6490025.2299999995</v>
      </c>
      <c r="E68" s="98">
        <f t="shared" si="25"/>
        <v>35.55919343136344</v>
      </c>
      <c r="F68" s="99">
        <f>F48+F52+F56+F67</f>
        <v>16624279.870000003</v>
      </c>
      <c r="G68" s="99">
        <f>G48+G52+G56+G67</f>
        <v>7724891.790000001</v>
      </c>
      <c r="H68" s="98">
        <f t="shared" si="27"/>
        <v>46.467527317921643</v>
      </c>
      <c r="I68" s="99">
        <f>I48+I52+I56+I67</f>
        <v>4023037.96</v>
      </c>
      <c r="J68" s="99">
        <f>J48+J52+J56+J67</f>
        <v>1697367.0499999998</v>
      </c>
      <c r="K68" s="98">
        <f t="shared" si="28"/>
        <v>42.191176590339701</v>
      </c>
      <c r="L68" s="99">
        <f>L48+L52+L56+L67</f>
        <v>20647317.830000002</v>
      </c>
      <c r="M68" s="99">
        <f>M48+M52+M56+M67</f>
        <v>9422258.8499999996</v>
      </c>
      <c r="N68" s="98">
        <f t="shared" si="30"/>
        <v>45.634299464842393</v>
      </c>
      <c r="O68" s="99">
        <f>O48+O52+O56+O67</f>
        <v>1501576.1300000001</v>
      </c>
      <c r="P68" s="99">
        <f>P48+P52+P56+P67</f>
        <v>282215.33999999997</v>
      </c>
      <c r="Q68" s="98">
        <f t="shared" si="31"/>
        <v>18.794607503516982</v>
      </c>
      <c r="R68" s="99">
        <f>R48+R52+R56+R67</f>
        <v>40400222.529999994</v>
      </c>
      <c r="S68" s="99">
        <f>S48+S52+S56+S67</f>
        <v>16194499.42</v>
      </c>
      <c r="T68" s="100">
        <f t="shared" si="33"/>
        <v>40.085173808076057</v>
      </c>
    </row>
  </sheetData>
  <mergeCells count="27">
    <mergeCell ref="A1:T1"/>
    <mergeCell ref="A2:T2"/>
    <mergeCell ref="A3:T3"/>
    <mergeCell ref="A4:T4"/>
    <mergeCell ref="O5:Q5"/>
    <mergeCell ref="R5:S5"/>
    <mergeCell ref="A10:T10"/>
    <mergeCell ref="A6:A9"/>
    <mergeCell ref="B6:B9"/>
    <mergeCell ref="C6:E7"/>
    <mergeCell ref="F6:N6"/>
    <mergeCell ref="O6:Q7"/>
    <mergeCell ref="R6:T7"/>
    <mergeCell ref="F7:H7"/>
    <mergeCell ref="I7:K7"/>
    <mergeCell ref="L7:N7"/>
    <mergeCell ref="D8:E8"/>
    <mergeCell ref="G8:H8"/>
    <mergeCell ref="J8:K8"/>
    <mergeCell ref="M8:N8"/>
    <mergeCell ref="P8:Q8"/>
    <mergeCell ref="S8:T8"/>
    <mergeCell ref="A24:T24"/>
    <mergeCell ref="A49:T49"/>
    <mergeCell ref="A53:T53"/>
    <mergeCell ref="A57:T57"/>
    <mergeCell ref="A68:B6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7C27-9013-4D8E-9A58-0A11D5934F19}">
  <dimension ref="A1:T51"/>
  <sheetViews>
    <sheetView workbookViewId="0">
      <selection activeCell="F62" sqref="F62"/>
    </sheetView>
  </sheetViews>
  <sheetFormatPr defaultRowHeight="15" x14ac:dyDescent="0.25"/>
  <cols>
    <col min="2" max="2" width="22.85546875" customWidth="1"/>
    <col min="3" max="3" width="11.5703125" bestFit="1" customWidth="1"/>
    <col min="4" max="4" width="10.28515625" bestFit="1" customWidth="1"/>
    <col min="5" max="5" width="7" bestFit="1" customWidth="1"/>
    <col min="6" max="6" width="11.5703125" bestFit="1" customWidth="1"/>
    <col min="7" max="7" width="10.28515625" bestFit="1" customWidth="1"/>
    <col min="8" max="8" width="7" bestFit="1" customWidth="1"/>
    <col min="9" max="10" width="10.28515625" bestFit="1" customWidth="1"/>
    <col min="11" max="11" width="9.5703125" bestFit="1" customWidth="1"/>
    <col min="12" max="12" width="11.5703125" bestFit="1" customWidth="1"/>
    <col min="13" max="13" width="10.28515625" bestFit="1" customWidth="1"/>
    <col min="14" max="14" width="7" bestFit="1" customWidth="1"/>
    <col min="15" max="15" width="10.28515625" bestFit="1" customWidth="1"/>
    <col min="16" max="16" width="9" bestFit="1" customWidth="1"/>
    <col min="17" max="17" width="7" bestFit="1" customWidth="1"/>
    <col min="18" max="19" width="11.5703125" bestFit="1" customWidth="1"/>
    <col min="20" max="20" width="7" bestFit="1" customWidth="1"/>
  </cols>
  <sheetData>
    <row r="1" spans="1:20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1:20" x14ac:dyDescent="0.25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1:20" ht="15.75" x14ac:dyDescent="0.25">
      <c r="A3" s="186" t="s">
        <v>233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</row>
    <row r="4" spans="1:20" x14ac:dyDescent="0.25">
      <c r="A4" s="182" t="s">
        <v>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 ht="15.75" x14ac:dyDescent="0.25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4" t="s">
        <v>234</v>
      </c>
      <c r="P5" s="184"/>
      <c r="Q5" s="184"/>
      <c r="R5" s="183" t="s">
        <v>235</v>
      </c>
      <c r="S5" s="183"/>
      <c r="T5" s="183"/>
    </row>
    <row r="6" spans="1:20" ht="15.75" x14ac:dyDescent="0.25">
      <c r="A6" s="175" t="s">
        <v>5</v>
      </c>
      <c r="B6" s="175" t="s">
        <v>88</v>
      </c>
      <c r="C6" s="176" t="s">
        <v>214</v>
      </c>
      <c r="D6" s="177"/>
      <c r="E6" s="178"/>
      <c r="F6" s="171" t="s">
        <v>188</v>
      </c>
      <c r="G6" s="172"/>
      <c r="H6" s="172"/>
      <c r="I6" s="172"/>
      <c r="J6" s="172"/>
      <c r="K6" s="172"/>
      <c r="L6" s="172"/>
      <c r="M6" s="172"/>
      <c r="N6" s="173"/>
      <c r="O6" s="176" t="s">
        <v>236</v>
      </c>
      <c r="P6" s="177"/>
      <c r="Q6" s="177"/>
      <c r="R6" s="175" t="s">
        <v>216</v>
      </c>
      <c r="S6" s="175"/>
      <c r="T6" s="175"/>
    </row>
    <row r="7" spans="1:20" ht="15.75" x14ac:dyDescent="0.25">
      <c r="A7" s="175"/>
      <c r="B7" s="175"/>
      <c r="C7" s="179"/>
      <c r="D7" s="180"/>
      <c r="E7" s="181"/>
      <c r="F7" s="171" t="s">
        <v>237</v>
      </c>
      <c r="G7" s="172"/>
      <c r="H7" s="173"/>
      <c r="I7" s="171" t="s">
        <v>192</v>
      </c>
      <c r="J7" s="172"/>
      <c r="K7" s="173"/>
      <c r="L7" s="175" t="s">
        <v>171</v>
      </c>
      <c r="M7" s="175"/>
      <c r="N7" s="175"/>
      <c r="O7" s="179"/>
      <c r="P7" s="180"/>
      <c r="Q7" s="180"/>
      <c r="R7" s="175"/>
      <c r="S7" s="175"/>
      <c r="T7" s="175"/>
    </row>
    <row r="8" spans="1:20" ht="15.75" x14ac:dyDescent="0.25">
      <c r="A8" s="175"/>
      <c r="B8" s="175"/>
      <c r="C8" s="85" t="s">
        <v>217</v>
      </c>
      <c r="D8" s="175" t="s">
        <v>238</v>
      </c>
      <c r="E8" s="175"/>
      <c r="F8" s="85" t="s">
        <v>217</v>
      </c>
      <c r="G8" s="171" t="s">
        <v>238</v>
      </c>
      <c r="H8" s="173"/>
      <c r="I8" s="85" t="s">
        <v>217</v>
      </c>
      <c r="J8" s="171" t="s">
        <v>238</v>
      </c>
      <c r="K8" s="173"/>
      <c r="L8" s="85" t="s">
        <v>217</v>
      </c>
      <c r="M8" s="171" t="s">
        <v>238</v>
      </c>
      <c r="N8" s="173"/>
      <c r="O8" s="85" t="s">
        <v>217</v>
      </c>
      <c r="P8" s="175" t="s">
        <v>238</v>
      </c>
      <c r="Q8" s="171"/>
      <c r="R8" s="85" t="s">
        <v>217</v>
      </c>
      <c r="S8" s="175" t="s">
        <v>238</v>
      </c>
      <c r="T8" s="175"/>
    </row>
    <row r="9" spans="1:20" ht="15.75" x14ac:dyDescent="0.25">
      <c r="A9" s="175"/>
      <c r="B9" s="175"/>
      <c r="C9" s="85" t="s">
        <v>141</v>
      </c>
      <c r="D9" s="85" t="s">
        <v>141</v>
      </c>
      <c r="E9" s="85" t="s">
        <v>134</v>
      </c>
      <c r="F9" s="85" t="s">
        <v>141</v>
      </c>
      <c r="G9" s="88" t="s">
        <v>141</v>
      </c>
      <c r="H9" s="85" t="s">
        <v>134</v>
      </c>
      <c r="I9" s="85" t="s">
        <v>141</v>
      </c>
      <c r="J9" s="88" t="s">
        <v>141</v>
      </c>
      <c r="K9" s="89" t="s">
        <v>134</v>
      </c>
      <c r="L9" s="85" t="s">
        <v>141</v>
      </c>
      <c r="M9" s="88" t="s">
        <v>141</v>
      </c>
      <c r="N9" s="85" t="s">
        <v>134</v>
      </c>
      <c r="O9" s="85" t="s">
        <v>141</v>
      </c>
      <c r="P9" s="85" t="s">
        <v>141</v>
      </c>
      <c r="Q9" s="86" t="s">
        <v>134</v>
      </c>
      <c r="R9" s="85" t="s">
        <v>141</v>
      </c>
      <c r="S9" s="85" t="s">
        <v>141</v>
      </c>
      <c r="T9" s="85" t="s">
        <v>134</v>
      </c>
    </row>
    <row r="10" spans="1:20" ht="15.75" x14ac:dyDescent="0.25">
      <c r="A10" s="107">
        <v>1</v>
      </c>
      <c r="B10" s="108" t="s">
        <v>89</v>
      </c>
      <c r="C10" s="109">
        <v>574340</v>
      </c>
      <c r="D10" s="109">
        <v>181374.06</v>
      </c>
      <c r="E10" s="110">
        <f t="shared" ref="E10:E50" si="0">D10/C10%</f>
        <v>31.579562628408262</v>
      </c>
      <c r="F10" s="109">
        <f t="shared" ref="F10:F50" si="1">L10-I10</f>
        <v>708450</v>
      </c>
      <c r="G10" s="109">
        <v>329922.75</v>
      </c>
      <c r="H10" s="110">
        <f t="shared" ref="H10:H50" si="2">G10/F10%</f>
        <v>46.569659114969298</v>
      </c>
      <c r="I10" s="109">
        <v>131900</v>
      </c>
      <c r="J10" s="109">
        <v>61216.43</v>
      </c>
      <c r="K10" s="110">
        <f>J10/I10%</f>
        <v>46.411243366186504</v>
      </c>
      <c r="L10" s="109">
        <v>840350</v>
      </c>
      <c r="M10" s="109">
        <f t="shared" ref="M10:M50" si="3">G10+J10</f>
        <v>391139.18</v>
      </c>
      <c r="N10" s="110">
        <f t="shared" ref="N10:N50" si="4">M10/L10%</f>
        <v>46.544794430891891</v>
      </c>
      <c r="O10" s="109">
        <v>36310</v>
      </c>
      <c r="P10" s="109">
        <v>10069.459999999999</v>
      </c>
      <c r="Q10" s="111">
        <f t="shared" ref="Q10:Q50" si="5">P10/O10%</f>
        <v>27.731919581382535</v>
      </c>
      <c r="R10" s="112">
        <f t="shared" ref="R10:R50" si="6">C10+L10+O10</f>
        <v>1451000</v>
      </c>
      <c r="S10" s="112">
        <f t="shared" ref="S10:S50" si="7">D10+M10+P10</f>
        <v>582582.69999999995</v>
      </c>
      <c r="T10" s="113">
        <f t="shared" ref="T10:T50" si="8">S10/R10%</f>
        <v>40.150427291523087</v>
      </c>
    </row>
    <row r="11" spans="1:20" ht="15.75" x14ac:dyDescent="0.25">
      <c r="A11" s="107">
        <v>2</v>
      </c>
      <c r="B11" s="108" t="s">
        <v>90</v>
      </c>
      <c r="C11" s="109">
        <v>456800.45999999996</v>
      </c>
      <c r="D11" s="109">
        <v>158975.35</v>
      </c>
      <c r="E11" s="110">
        <f t="shared" si="0"/>
        <v>34.801924236240922</v>
      </c>
      <c r="F11" s="109">
        <f t="shared" si="1"/>
        <v>327200</v>
      </c>
      <c r="G11" s="109">
        <v>148958.84</v>
      </c>
      <c r="H11" s="110">
        <f t="shared" si="2"/>
        <v>45.525317848410758</v>
      </c>
      <c r="I11" s="109">
        <v>75000</v>
      </c>
      <c r="J11" s="109">
        <v>37056.230000000003</v>
      </c>
      <c r="K11" s="110">
        <f>J11/I11%</f>
        <v>49.408306666666668</v>
      </c>
      <c r="L11" s="109">
        <v>402200</v>
      </c>
      <c r="M11" s="109">
        <f t="shared" si="3"/>
        <v>186015.07</v>
      </c>
      <c r="N11" s="110">
        <f t="shared" si="4"/>
        <v>46.249395822973646</v>
      </c>
      <c r="O11" s="109">
        <v>44400</v>
      </c>
      <c r="P11" s="109">
        <v>7587.13</v>
      </c>
      <c r="Q11" s="111">
        <f t="shared" si="5"/>
        <v>17.08813063063063</v>
      </c>
      <c r="R11" s="112">
        <f t="shared" si="6"/>
        <v>903400.46</v>
      </c>
      <c r="S11" s="112">
        <f t="shared" si="7"/>
        <v>352577.55000000005</v>
      </c>
      <c r="T11" s="113">
        <f t="shared" si="8"/>
        <v>39.027824936020075</v>
      </c>
    </row>
    <row r="12" spans="1:20" ht="15.75" x14ac:dyDescent="0.25">
      <c r="A12" s="107">
        <v>3</v>
      </c>
      <c r="B12" s="108" t="s">
        <v>91</v>
      </c>
      <c r="C12" s="109">
        <v>149971.75999999998</v>
      </c>
      <c r="D12" s="109">
        <v>62894.84</v>
      </c>
      <c r="E12" s="110">
        <f t="shared" si="0"/>
        <v>41.937788821042048</v>
      </c>
      <c r="F12" s="109">
        <f t="shared" si="1"/>
        <v>274801.62</v>
      </c>
      <c r="G12" s="109">
        <v>153870.96000000002</v>
      </c>
      <c r="H12" s="110">
        <f t="shared" si="2"/>
        <v>55.99346903413452</v>
      </c>
      <c r="I12" s="109">
        <v>36740.199999999997</v>
      </c>
      <c r="J12" s="109">
        <v>29475.97</v>
      </c>
      <c r="K12" s="110">
        <f>J12/I12%</f>
        <v>80.228115252502718</v>
      </c>
      <c r="L12" s="109">
        <v>311541.82</v>
      </c>
      <c r="M12" s="109">
        <f t="shared" si="3"/>
        <v>183346.93000000002</v>
      </c>
      <c r="N12" s="110">
        <f t="shared" si="4"/>
        <v>58.851466554313646</v>
      </c>
      <c r="O12" s="109">
        <v>22466.940000000002</v>
      </c>
      <c r="P12" s="109">
        <v>3307.48</v>
      </c>
      <c r="Q12" s="111">
        <f t="shared" si="5"/>
        <v>14.721541963436051</v>
      </c>
      <c r="R12" s="112">
        <f t="shared" si="6"/>
        <v>483980.51999999996</v>
      </c>
      <c r="S12" s="112">
        <f t="shared" si="7"/>
        <v>249549.25000000003</v>
      </c>
      <c r="T12" s="113">
        <f t="shared" si="8"/>
        <v>51.561837654127082</v>
      </c>
    </row>
    <row r="13" spans="1:20" ht="15.75" x14ac:dyDescent="0.25">
      <c r="A13" s="107">
        <v>4</v>
      </c>
      <c r="B13" s="108" t="s">
        <v>92</v>
      </c>
      <c r="C13" s="109">
        <v>223400</v>
      </c>
      <c r="D13" s="109">
        <v>65659.81</v>
      </c>
      <c r="E13" s="110">
        <f t="shared" si="0"/>
        <v>29.391141450313338</v>
      </c>
      <c r="F13" s="109">
        <f t="shared" si="1"/>
        <v>106500</v>
      </c>
      <c r="G13" s="109">
        <v>45940.84</v>
      </c>
      <c r="H13" s="110">
        <f t="shared" si="2"/>
        <v>43.136938967136146</v>
      </c>
      <c r="I13" s="109">
        <v>11000</v>
      </c>
      <c r="J13" s="109">
        <v>5244.7</v>
      </c>
      <c r="K13" s="110">
        <f>J13/I13%</f>
        <v>47.67909090909091</v>
      </c>
      <c r="L13" s="109">
        <v>117500</v>
      </c>
      <c r="M13" s="109">
        <f t="shared" si="3"/>
        <v>51185.539999999994</v>
      </c>
      <c r="N13" s="110">
        <f t="shared" si="4"/>
        <v>43.562161702127653</v>
      </c>
      <c r="O13" s="109">
        <v>13100</v>
      </c>
      <c r="P13" s="109">
        <v>3505.12</v>
      </c>
      <c r="Q13" s="111">
        <f t="shared" si="5"/>
        <v>26.756641221374046</v>
      </c>
      <c r="R13" s="112">
        <f t="shared" si="6"/>
        <v>354000</v>
      </c>
      <c r="S13" s="112">
        <f t="shared" si="7"/>
        <v>120350.46999999999</v>
      </c>
      <c r="T13" s="113">
        <f t="shared" si="8"/>
        <v>33.997307909604515</v>
      </c>
    </row>
    <row r="14" spans="1:20" ht="15.75" x14ac:dyDescent="0.25">
      <c r="A14" s="107">
        <v>5</v>
      </c>
      <c r="B14" s="108" t="s">
        <v>93</v>
      </c>
      <c r="C14" s="109">
        <v>378624</v>
      </c>
      <c r="D14" s="109">
        <v>175486.76</v>
      </c>
      <c r="E14" s="110">
        <f t="shared" si="0"/>
        <v>46.348556879648413</v>
      </c>
      <c r="F14" s="109">
        <f t="shared" si="1"/>
        <v>149880</v>
      </c>
      <c r="G14" s="109">
        <v>56405.570000000007</v>
      </c>
      <c r="H14" s="110">
        <f t="shared" si="2"/>
        <v>37.633820389645052</v>
      </c>
      <c r="I14" s="109">
        <v>5000</v>
      </c>
      <c r="J14" s="109">
        <v>4649.18</v>
      </c>
      <c r="K14" s="110">
        <v>0</v>
      </c>
      <c r="L14" s="109">
        <v>154880</v>
      </c>
      <c r="M14" s="109">
        <f t="shared" si="3"/>
        <v>61054.750000000007</v>
      </c>
      <c r="N14" s="110">
        <f t="shared" si="4"/>
        <v>39.420680526859513</v>
      </c>
      <c r="O14" s="109">
        <v>16596</v>
      </c>
      <c r="P14" s="109">
        <v>1467.66</v>
      </c>
      <c r="Q14" s="111">
        <f t="shared" si="5"/>
        <v>8.8434562545191611</v>
      </c>
      <c r="R14" s="112">
        <f t="shared" si="6"/>
        <v>550100</v>
      </c>
      <c r="S14" s="112">
        <f t="shared" si="7"/>
        <v>238009.17</v>
      </c>
      <c r="T14" s="113">
        <f t="shared" si="8"/>
        <v>43.266527904017451</v>
      </c>
    </row>
    <row r="15" spans="1:20" ht="15.75" x14ac:dyDescent="0.25">
      <c r="A15" s="107">
        <v>6</v>
      </c>
      <c r="B15" s="108" t="s">
        <v>94</v>
      </c>
      <c r="C15" s="109">
        <v>274813</v>
      </c>
      <c r="D15" s="109">
        <v>108691.99</v>
      </c>
      <c r="E15" s="110">
        <f t="shared" si="0"/>
        <v>39.551254853300243</v>
      </c>
      <c r="F15" s="109">
        <f t="shared" si="1"/>
        <v>191300.96</v>
      </c>
      <c r="G15" s="109">
        <v>73801.19</v>
      </c>
      <c r="H15" s="110">
        <f t="shared" si="2"/>
        <v>38.578577964271588</v>
      </c>
      <c r="I15" s="109">
        <v>14509.01</v>
      </c>
      <c r="J15" s="109">
        <v>10042.59</v>
      </c>
      <c r="K15" s="110">
        <f t="shared" ref="K15:K24" si="9">J15/I15%</f>
        <v>69.216231844901884</v>
      </c>
      <c r="L15" s="109">
        <v>205809.97</v>
      </c>
      <c r="M15" s="109">
        <f t="shared" si="3"/>
        <v>83843.78</v>
      </c>
      <c r="N15" s="110">
        <f t="shared" si="4"/>
        <v>40.738444303742909</v>
      </c>
      <c r="O15" s="109">
        <v>26989.159999999996</v>
      </c>
      <c r="P15" s="109">
        <v>1088.81</v>
      </c>
      <c r="Q15" s="111">
        <f t="shared" si="5"/>
        <v>4.0342493060176752</v>
      </c>
      <c r="R15" s="112">
        <f t="shared" si="6"/>
        <v>507612.12999999995</v>
      </c>
      <c r="S15" s="112">
        <f t="shared" si="7"/>
        <v>193624.58000000002</v>
      </c>
      <c r="T15" s="113">
        <f t="shared" si="8"/>
        <v>38.14419879997746</v>
      </c>
    </row>
    <row r="16" spans="1:20" ht="15.75" x14ac:dyDescent="0.25">
      <c r="A16" s="107">
        <v>7</v>
      </c>
      <c r="B16" s="108" t="s">
        <v>95</v>
      </c>
      <c r="C16" s="109">
        <v>216700</v>
      </c>
      <c r="D16" s="109">
        <v>63243.87</v>
      </c>
      <c r="E16" s="110">
        <f t="shared" si="0"/>
        <v>29.184988463313339</v>
      </c>
      <c r="F16" s="109">
        <f t="shared" si="1"/>
        <v>167350</v>
      </c>
      <c r="G16" s="109">
        <v>74716.14</v>
      </c>
      <c r="H16" s="110">
        <f t="shared" si="2"/>
        <v>44.646632805497461</v>
      </c>
      <c r="I16" s="109">
        <v>25100</v>
      </c>
      <c r="J16" s="109">
        <v>14384.32</v>
      </c>
      <c r="K16" s="110">
        <f t="shared" si="9"/>
        <v>57.30804780876494</v>
      </c>
      <c r="L16" s="109">
        <v>192450</v>
      </c>
      <c r="M16" s="109">
        <f t="shared" si="3"/>
        <v>89100.459999999992</v>
      </c>
      <c r="N16" s="110">
        <f t="shared" si="4"/>
        <v>46.297978695765131</v>
      </c>
      <c r="O16" s="109">
        <v>18950</v>
      </c>
      <c r="P16" s="109">
        <v>3689.15</v>
      </c>
      <c r="Q16" s="111">
        <f t="shared" si="5"/>
        <v>19.467810026385227</v>
      </c>
      <c r="R16" s="112">
        <f t="shared" si="6"/>
        <v>428100</v>
      </c>
      <c r="S16" s="112">
        <f t="shared" si="7"/>
        <v>156033.47999999998</v>
      </c>
      <c r="T16" s="113">
        <f t="shared" si="8"/>
        <v>36.447904695164674</v>
      </c>
    </row>
    <row r="17" spans="1:20" ht="15.75" x14ac:dyDescent="0.25">
      <c r="A17" s="107">
        <v>8</v>
      </c>
      <c r="B17" s="108" t="s">
        <v>96</v>
      </c>
      <c r="C17" s="109">
        <v>315910</v>
      </c>
      <c r="D17" s="109">
        <v>117995.42</v>
      </c>
      <c r="E17" s="110">
        <f t="shared" si="0"/>
        <v>37.350960716659806</v>
      </c>
      <c r="F17" s="109">
        <f t="shared" si="1"/>
        <v>167510</v>
      </c>
      <c r="G17" s="109">
        <v>81137.540000000008</v>
      </c>
      <c r="H17" s="110">
        <f t="shared" si="2"/>
        <v>48.437430601158148</v>
      </c>
      <c r="I17" s="109">
        <v>5398</v>
      </c>
      <c r="J17" s="109">
        <v>6415.65</v>
      </c>
      <c r="K17" s="110">
        <f t="shared" si="9"/>
        <v>118.85235272323082</v>
      </c>
      <c r="L17" s="109">
        <v>172908</v>
      </c>
      <c r="M17" s="109">
        <f t="shared" si="3"/>
        <v>87553.19</v>
      </c>
      <c r="N17" s="110">
        <f t="shared" si="4"/>
        <v>50.635708006569971</v>
      </c>
      <c r="O17" s="109">
        <v>21183.08</v>
      </c>
      <c r="P17" s="109">
        <v>2415.58</v>
      </c>
      <c r="Q17" s="111">
        <f t="shared" si="5"/>
        <v>11.403346444426401</v>
      </c>
      <c r="R17" s="112">
        <f t="shared" si="6"/>
        <v>510001.08</v>
      </c>
      <c r="S17" s="112">
        <f t="shared" si="7"/>
        <v>207964.18999999997</v>
      </c>
      <c r="T17" s="113">
        <f t="shared" si="8"/>
        <v>40.777205805132802</v>
      </c>
    </row>
    <row r="18" spans="1:20" ht="15.75" x14ac:dyDescent="0.25">
      <c r="A18" s="107">
        <v>9</v>
      </c>
      <c r="B18" s="108" t="s">
        <v>97</v>
      </c>
      <c r="C18" s="109">
        <v>588800</v>
      </c>
      <c r="D18" s="109">
        <v>183361.59</v>
      </c>
      <c r="E18" s="110">
        <f t="shared" si="0"/>
        <v>31.141574388586957</v>
      </c>
      <c r="F18" s="109">
        <f t="shared" si="1"/>
        <v>798550</v>
      </c>
      <c r="G18" s="109">
        <v>377428.79</v>
      </c>
      <c r="H18" s="110">
        <f t="shared" si="2"/>
        <v>47.2642652307307</v>
      </c>
      <c r="I18" s="109">
        <v>316750</v>
      </c>
      <c r="J18" s="109">
        <v>153625.88</v>
      </c>
      <c r="K18" s="110">
        <f t="shared" si="9"/>
        <v>48.500672454617209</v>
      </c>
      <c r="L18" s="109">
        <v>1115300</v>
      </c>
      <c r="M18" s="109">
        <f t="shared" si="3"/>
        <v>531054.66999999993</v>
      </c>
      <c r="N18" s="110">
        <f t="shared" si="4"/>
        <v>47.615410203532676</v>
      </c>
      <c r="O18" s="109">
        <v>39600</v>
      </c>
      <c r="P18" s="109">
        <v>9846.76</v>
      </c>
      <c r="Q18" s="111">
        <f t="shared" si="5"/>
        <v>24.865555555555556</v>
      </c>
      <c r="R18" s="112">
        <f t="shared" si="6"/>
        <v>1743700</v>
      </c>
      <c r="S18" s="112">
        <f t="shared" si="7"/>
        <v>724263.0199999999</v>
      </c>
      <c r="T18" s="113">
        <f t="shared" si="8"/>
        <v>41.535987841945285</v>
      </c>
    </row>
    <row r="19" spans="1:20" ht="15.75" x14ac:dyDescent="0.25">
      <c r="A19" s="107">
        <v>10</v>
      </c>
      <c r="B19" s="108" t="s">
        <v>98</v>
      </c>
      <c r="C19" s="109">
        <v>1001724.48</v>
      </c>
      <c r="D19" s="109">
        <v>354195.07</v>
      </c>
      <c r="E19" s="110">
        <f t="shared" si="0"/>
        <v>35.358531918876537</v>
      </c>
      <c r="F19" s="109">
        <f t="shared" si="1"/>
        <v>613826.56000000006</v>
      </c>
      <c r="G19" s="109">
        <v>301185.68</v>
      </c>
      <c r="H19" s="110">
        <f t="shared" si="2"/>
        <v>49.066902546543432</v>
      </c>
      <c r="I19" s="109">
        <v>53212.55</v>
      </c>
      <c r="J19" s="109">
        <v>38807.4</v>
      </c>
      <c r="K19" s="110">
        <f t="shared" si="9"/>
        <v>72.929036477297188</v>
      </c>
      <c r="L19" s="109">
        <v>667039.1100000001</v>
      </c>
      <c r="M19" s="109">
        <f t="shared" si="3"/>
        <v>339993.08</v>
      </c>
      <c r="N19" s="110">
        <f t="shared" si="4"/>
        <v>50.970486573118627</v>
      </c>
      <c r="O19" s="109">
        <v>41388.36</v>
      </c>
      <c r="P19" s="109">
        <v>13532.4</v>
      </c>
      <c r="Q19" s="111">
        <f t="shared" si="5"/>
        <v>32.696149352136686</v>
      </c>
      <c r="R19" s="112">
        <f t="shared" si="6"/>
        <v>1710151.9500000002</v>
      </c>
      <c r="S19" s="112">
        <f t="shared" si="7"/>
        <v>707720.55</v>
      </c>
      <c r="T19" s="113">
        <f t="shared" si="8"/>
        <v>41.383489344324047</v>
      </c>
    </row>
    <row r="20" spans="1:20" ht="15.75" x14ac:dyDescent="0.25">
      <c r="A20" s="107">
        <v>11</v>
      </c>
      <c r="B20" s="108" t="s">
        <v>99</v>
      </c>
      <c r="C20" s="109">
        <v>466800</v>
      </c>
      <c r="D20" s="109">
        <v>210950.26</v>
      </c>
      <c r="E20" s="110">
        <f t="shared" si="0"/>
        <v>45.190715509854329</v>
      </c>
      <c r="F20" s="109">
        <f t="shared" si="1"/>
        <v>99300</v>
      </c>
      <c r="G20" s="109">
        <v>47102.27</v>
      </c>
      <c r="H20" s="110">
        <f t="shared" si="2"/>
        <v>47.434310171198383</v>
      </c>
      <c r="I20" s="109">
        <v>5800</v>
      </c>
      <c r="J20" s="109">
        <v>2878.46</v>
      </c>
      <c r="K20" s="110">
        <f t="shared" si="9"/>
        <v>49.628620689655172</v>
      </c>
      <c r="L20" s="109">
        <v>105100</v>
      </c>
      <c r="M20" s="109">
        <f t="shared" si="3"/>
        <v>49980.729999999996</v>
      </c>
      <c r="N20" s="110">
        <f t="shared" si="4"/>
        <v>47.555404376784011</v>
      </c>
      <c r="O20" s="109">
        <v>8700</v>
      </c>
      <c r="P20" s="109">
        <v>1779.32</v>
      </c>
      <c r="Q20" s="111">
        <f t="shared" si="5"/>
        <v>20.451954022988506</v>
      </c>
      <c r="R20" s="112">
        <f t="shared" si="6"/>
        <v>580600</v>
      </c>
      <c r="S20" s="112">
        <f t="shared" si="7"/>
        <v>262710.31</v>
      </c>
      <c r="T20" s="113">
        <f t="shared" si="8"/>
        <v>45.248072683430934</v>
      </c>
    </row>
    <row r="21" spans="1:20" ht="15.75" x14ac:dyDescent="0.25">
      <c r="A21" s="107">
        <v>12</v>
      </c>
      <c r="B21" s="108" t="s">
        <v>100</v>
      </c>
      <c r="C21" s="109">
        <v>500300</v>
      </c>
      <c r="D21" s="109">
        <v>159686.26999999999</v>
      </c>
      <c r="E21" s="110">
        <f t="shared" si="0"/>
        <v>31.918103138117129</v>
      </c>
      <c r="F21" s="109">
        <f t="shared" si="1"/>
        <v>257480</v>
      </c>
      <c r="G21" s="109">
        <v>129353.18</v>
      </c>
      <c r="H21" s="110">
        <f t="shared" si="2"/>
        <v>50.238146652167153</v>
      </c>
      <c r="I21" s="109">
        <v>26520</v>
      </c>
      <c r="J21" s="109">
        <v>18614.400000000001</v>
      </c>
      <c r="K21" s="110">
        <f t="shared" si="9"/>
        <v>70.190045248868785</v>
      </c>
      <c r="L21" s="109">
        <v>284000</v>
      </c>
      <c r="M21" s="109">
        <f t="shared" si="3"/>
        <v>147967.57999999999</v>
      </c>
      <c r="N21" s="110">
        <f t="shared" si="4"/>
        <v>52.101260563380279</v>
      </c>
      <c r="O21" s="109">
        <v>16100</v>
      </c>
      <c r="P21" s="109">
        <v>3491.76</v>
      </c>
      <c r="Q21" s="111">
        <f t="shared" si="5"/>
        <v>21.687950310559007</v>
      </c>
      <c r="R21" s="112">
        <f t="shared" si="6"/>
        <v>800400</v>
      </c>
      <c r="S21" s="112">
        <f t="shared" si="7"/>
        <v>311145.61</v>
      </c>
      <c r="T21" s="113">
        <f t="shared" si="8"/>
        <v>38.873764367816094</v>
      </c>
    </row>
    <row r="22" spans="1:20" ht="15.75" x14ac:dyDescent="0.25">
      <c r="A22" s="107">
        <v>13</v>
      </c>
      <c r="B22" s="108" t="s">
        <v>101</v>
      </c>
      <c r="C22" s="109">
        <v>762300</v>
      </c>
      <c r="D22" s="109">
        <v>278620.39</v>
      </c>
      <c r="E22" s="110">
        <f t="shared" si="0"/>
        <v>36.549965892693166</v>
      </c>
      <c r="F22" s="109">
        <f t="shared" si="1"/>
        <v>169700</v>
      </c>
      <c r="G22" s="109">
        <v>83547.38</v>
      </c>
      <c r="H22" s="110">
        <f t="shared" si="2"/>
        <v>49.232398350029463</v>
      </c>
      <c r="I22" s="109">
        <v>1900</v>
      </c>
      <c r="J22" s="109">
        <v>471.83</v>
      </c>
      <c r="K22" s="110">
        <f t="shared" si="9"/>
        <v>24.833157894736843</v>
      </c>
      <c r="L22" s="109">
        <v>171600</v>
      </c>
      <c r="M22" s="109">
        <f t="shared" si="3"/>
        <v>84019.21</v>
      </c>
      <c r="N22" s="110">
        <f t="shared" si="4"/>
        <v>48.962243589743593</v>
      </c>
      <c r="O22" s="109">
        <v>12100</v>
      </c>
      <c r="P22" s="109">
        <v>4847.1099999999997</v>
      </c>
      <c r="Q22" s="111">
        <f t="shared" si="5"/>
        <v>40.058760330578508</v>
      </c>
      <c r="R22" s="112">
        <f t="shared" si="6"/>
        <v>946000</v>
      </c>
      <c r="S22" s="112">
        <f t="shared" si="7"/>
        <v>367486.71</v>
      </c>
      <c r="T22" s="113">
        <f t="shared" si="8"/>
        <v>38.846375264270613</v>
      </c>
    </row>
    <row r="23" spans="1:20" ht="15.75" x14ac:dyDescent="0.25">
      <c r="A23" s="107">
        <v>14</v>
      </c>
      <c r="B23" s="108" t="s">
        <v>102</v>
      </c>
      <c r="C23" s="109">
        <v>272000</v>
      </c>
      <c r="D23" s="109">
        <v>85205.29</v>
      </c>
      <c r="E23" s="110">
        <f t="shared" si="0"/>
        <v>31.325474264705878</v>
      </c>
      <c r="F23" s="109">
        <f t="shared" si="1"/>
        <v>144000</v>
      </c>
      <c r="G23" s="109">
        <v>55857.03</v>
      </c>
      <c r="H23" s="110">
        <f t="shared" si="2"/>
        <v>38.789604166666663</v>
      </c>
      <c r="I23" s="109">
        <v>5600</v>
      </c>
      <c r="J23" s="109">
        <v>3016.6</v>
      </c>
      <c r="K23" s="110">
        <f t="shared" si="9"/>
        <v>53.86785714285714</v>
      </c>
      <c r="L23" s="109">
        <v>149600</v>
      </c>
      <c r="M23" s="109">
        <f t="shared" si="3"/>
        <v>58873.63</v>
      </c>
      <c r="N23" s="110">
        <f t="shared" si="4"/>
        <v>39.354030748663099</v>
      </c>
      <c r="O23" s="109">
        <v>12700</v>
      </c>
      <c r="P23" s="109">
        <v>2595.6799999999998</v>
      </c>
      <c r="Q23" s="111">
        <f t="shared" si="5"/>
        <v>20.438425196850392</v>
      </c>
      <c r="R23" s="112">
        <f t="shared" si="6"/>
        <v>434300</v>
      </c>
      <c r="S23" s="112">
        <f t="shared" si="7"/>
        <v>146674.59999999998</v>
      </c>
      <c r="T23" s="113">
        <f t="shared" si="8"/>
        <v>33.772645636656684</v>
      </c>
    </row>
    <row r="24" spans="1:20" ht="15.75" x14ac:dyDescent="0.25">
      <c r="A24" s="107">
        <v>15</v>
      </c>
      <c r="B24" s="108" t="s">
        <v>103</v>
      </c>
      <c r="C24" s="109">
        <v>175241.91999999998</v>
      </c>
      <c r="D24" s="109">
        <v>53996.55</v>
      </c>
      <c r="E24" s="110">
        <f t="shared" si="0"/>
        <v>30.81257612333853</v>
      </c>
      <c r="F24" s="109">
        <f t="shared" si="1"/>
        <v>32514.07</v>
      </c>
      <c r="G24" s="109">
        <v>14972.68</v>
      </c>
      <c r="H24" s="110">
        <f t="shared" si="2"/>
        <v>46.049848573248447</v>
      </c>
      <c r="I24" s="109">
        <v>1154</v>
      </c>
      <c r="J24" s="109">
        <v>727.5</v>
      </c>
      <c r="K24" s="110">
        <f t="shared" si="9"/>
        <v>63.041594454072793</v>
      </c>
      <c r="L24" s="109">
        <v>33668.07</v>
      </c>
      <c r="M24" s="109">
        <f t="shared" si="3"/>
        <v>15700.18</v>
      </c>
      <c r="N24" s="110">
        <f t="shared" si="4"/>
        <v>46.632254239699513</v>
      </c>
      <c r="O24" s="109">
        <v>2838.54</v>
      </c>
      <c r="P24" s="109">
        <v>401.51</v>
      </c>
      <c r="Q24" s="111">
        <f t="shared" si="5"/>
        <v>14.144947754831708</v>
      </c>
      <c r="R24" s="112">
        <f t="shared" si="6"/>
        <v>211748.53</v>
      </c>
      <c r="S24" s="112">
        <f t="shared" si="7"/>
        <v>70098.240000000005</v>
      </c>
      <c r="T24" s="113">
        <f t="shared" si="8"/>
        <v>33.104475388801994</v>
      </c>
    </row>
    <row r="25" spans="1:20" ht="15.75" x14ac:dyDescent="0.25">
      <c r="A25" s="107">
        <v>16</v>
      </c>
      <c r="B25" s="108" t="s">
        <v>104</v>
      </c>
      <c r="C25" s="109">
        <v>101051</v>
      </c>
      <c r="D25" s="109">
        <v>42881.84</v>
      </c>
      <c r="E25" s="110">
        <f t="shared" si="0"/>
        <v>42.435839328655824</v>
      </c>
      <c r="F25" s="109">
        <f t="shared" si="1"/>
        <v>73542</v>
      </c>
      <c r="G25" s="109">
        <v>30329.23</v>
      </c>
      <c r="H25" s="110">
        <f t="shared" si="2"/>
        <v>41.24069239346224</v>
      </c>
      <c r="I25" s="109">
        <v>2622</v>
      </c>
      <c r="J25" s="109">
        <v>856.81</v>
      </c>
      <c r="K25" s="110">
        <v>0</v>
      </c>
      <c r="L25" s="109">
        <v>76164</v>
      </c>
      <c r="M25" s="109">
        <f t="shared" si="3"/>
        <v>31186.04</v>
      </c>
      <c r="N25" s="110">
        <f t="shared" si="4"/>
        <v>40.94590620240534</v>
      </c>
      <c r="O25" s="109">
        <v>5350</v>
      </c>
      <c r="P25" s="109">
        <v>709.48</v>
      </c>
      <c r="Q25" s="111">
        <f t="shared" si="5"/>
        <v>13.261308411214953</v>
      </c>
      <c r="R25" s="112">
        <f t="shared" si="6"/>
        <v>182565</v>
      </c>
      <c r="S25" s="112">
        <f t="shared" si="7"/>
        <v>74777.36</v>
      </c>
      <c r="T25" s="113">
        <f t="shared" si="8"/>
        <v>40.959307643852874</v>
      </c>
    </row>
    <row r="26" spans="1:20" ht="15.75" x14ac:dyDescent="0.25">
      <c r="A26" s="107">
        <v>17</v>
      </c>
      <c r="B26" s="108" t="s">
        <v>240</v>
      </c>
      <c r="C26" s="109">
        <v>268317</v>
      </c>
      <c r="D26" s="109">
        <v>68610.759999999995</v>
      </c>
      <c r="E26" s="110">
        <f t="shared" si="0"/>
        <v>25.57078381168543</v>
      </c>
      <c r="F26" s="109">
        <f t="shared" si="1"/>
        <v>119860</v>
      </c>
      <c r="G26" s="109">
        <v>47546.720000000001</v>
      </c>
      <c r="H26" s="110">
        <f t="shared" si="2"/>
        <v>39.668546637744036</v>
      </c>
      <c r="I26" s="109">
        <v>4700</v>
      </c>
      <c r="J26" s="109">
        <v>3360.28</v>
      </c>
      <c r="K26" s="110">
        <f>J26/I26%</f>
        <v>71.495319148936176</v>
      </c>
      <c r="L26" s="109">
        <v>124560</v>
      </c>
      <c r="M26" s="109">
        <f t="shared" si="3"/>
        <v>50907</v>
      </c>
      <c r="N26" s="110">
        <f t="shared" si="4"/>
        <v>40.869460500963392</v>
      </c>
      <c r="O26" s="109">
        <v>17323</v>
      </c>
      <c r="P26" s="109">
        <v>4167.2299999999996</v>
      </c>
      <c r="Q26" s="111">
        <f t="shared" si="5"/>
        <v>24.056052646770191</v>
      </c>
      <c r="R26" s="112">
        <f t="shared" si="6"/>
        <v>410200</v>
      </c>
      <c r="S26" s="112">
        <f t="shared" si="7"/>
        <v>123684.98999999999</v>
      </c>
      <c r="T26" s="113">
        <f t="shared" si="8"/>
        <v>30.152362262311065</v>
      </c>
    </row>
    <row r="27" spans="1:20" ht="15.75" x14ac:dyDescent="0.25">
      <c r="A27" s="107">
        <v>18</v>
      </c>
      <c r="B27" s="108" t="s">
        <v>106</v>
      </c>
      <c r="C27" s="109">
        <v>150900</v>
      </c>
      <c r="D27" s="109">
        <v>43743.22</v>
      </c>
      <c r="E27" s="110">
        <f t="shared" si="0"/>
        <v>28.988217362491717</v>
      </c>
      <c r="F27" s="109">
        <f t="shared" si="1"/>
        <v>79100</v>
      </c>
      <c r="G27" s="109">
        <v>34525.11</v>
      </c>
      <c r="H27" s="110">
        <f t="shared" si="2"/>
        <v>43.64742098609355</v>
      </c>
      <c r="I27" s="109">
        <v>6000</v>
      </c>
      <c r="J27" s="109">
        <v>2237.46</v>
      </c>
      <c r="K27" s="110">
        <f>J27/I27%</f>
        <v>37.291000000000004</v>
      </c>
      <c r="L27" s="109">
        <v>85100</v>
      </c>
      <c r="M27" s="109">
        <f t="shared" si="3"/>
        <v>36762.57</v>
      </c>
      <c r="N27" s="110">
        <f t="shared" si="4"/>
        <v>43.199259694477085</v>
      </c>
      <c r="O27" s="109">
        <v>36600</v>
      </c>
      <c r="P27" s="109">
        <v>1808.2</v>
      </c>
      <c r="Q27" s="111">
        <f t="shared" si="5"/>
        <v>4.9404371584699458</v>
      </c>
      <c r="R27" s="112">
        <f t="shared" si="6"/>
        <v>272600</v>
      </c>
      <c r="S27" s="112">
        <f t="shared" si="7"/>
        <v>82313.990000000005</v>
      </c>
      <c r="T27" s="113">
        <f t="shared" si="8"/>
        <v>30.195887747615554</v>
      </c>
    </row>
    <row r="28" spans="1:20" ht="15.75" x14ac:dyDescent="0.25">
      <c r="A28" s="107">
        <v>19</v>
      </c>
      <c r="B28" s="108" t="s">
        <v>108</v>
      </c>
      <c r="C28" s="109">
        <v>1201892.8799999999</v>
      </c>
      <c r="D28" s="109">
        <v>431369.21</v>
      </c>
      <c r="E28" s="110">
        <f t="shared" si="0"/>
        <v>35.890819987218833</v>
      </c>
      <c r="F28" s="109">
        <f t="shared" si="1"/>
        <v>291986.66000000003</v>
      </c>
      <c r="G28" s="109">
        <v>157533.16999999998</v>
      </c>
      <c r="H28" s="110">
        <f t="shared" si="2"/>
        <v>53.952180555097954</v>
      </c>
      <c r="I28" s="109">
        <v>22334.799999999999</v>
      </c>
      <c r="J28" s="109">
        <v>7271.17</v>
      </c>
      <c r="K28" s="110">
        <f>J28/I28%</f>
        <v>32.555339649336467</v>
      </c>
      <c r="L28" s="109">
        <v>314321.46000000002</v>
      </c>
      <c r="M28" s="109">
        <f t="shared" si="3"/>
        <v>164804.34</v>
      </c>
      <c r="N28" s="110">
        <f t="shared" si="4"/>
        <v>52.431781145328095</v>
      </c>
      <c r="O28" s="109">
        <v>27765</v>
      </c>
      <c r="P28" s="109">
        <v>5815.54</v>
      </c>
      <c r="Q28" s="111">
        <f t="shared" si="5"/>
        <v>20.945578966324511</v>
      </c>
      <c r="R28" s="112">
        <f t="shared" si="6"/>
        <v>1543979.3399999999</v>
      </c>
      <c r="S28" s="112">
        <f t="shared" si="7"/>
        <v>601989.09000000008</v>
      </c>
      <c r="T28" s="113">
        <f t="shared" si="8"/>
        <v>38.989452410677991</v>
      </c>
    </row>
    <row r="29" spans="1:20" ht="15.75" x14ac:dyDescent="0.25">
      <c r="A29" s="107">
        <v>20</v>
      </c>
      <c r="B29" s="108" t="s">
        <v>109</v>
      </c>
      <c r="C29" s="109">
        <v>1647100</v>
      </c>
      <c r="D29" s="109">
        <v>583119.80000000005</v>
      </c>
      <c r="E29" s="110">
        <f t="shared" si="0"/>
        <v>35.402817072430338</v>
      </c>
      <c r="F29" s="109">
        <f t="shared" si="1"/>
        <v>5313600</v>
      </c>
      <c r="G29" s="109">
        <v>2406480.8600000003</v>
      </c>
      <c r="H29" s="110">
        <f t="shared" si="2"/>
        <v>45.289085742246314</v>
      </c>
      <c r="I29" s="109">
        <v>2150700</v>
      </c>
      <c r="J29" s="109">
        <v>760572.57</v>
      </c>
      <c r="K29" s="110">
        <f>J29/I29%</f>
        <v>35.363954526433254</v>
      </c>
      <c r="L29" s="109">
        <v>7464300</v>
      </c>
      <c r="M29" s="109">
        <f t="shared" si="3"/>
        <v>3167053.43</v>
      </c>
      <c r="N29" s="110">
        <f t="shared" si="4"/>
        <v>42.429342738100026</v>
      </c>
      <c r="O29" s="109">
        <v>478600</v>
      </c>
      <c r="P29" s="109">
        <v>91882.9</v>
      </c>
      <c r="Q29" s="111">
        <f t="shared" si="5"/>
        <v>19.1982657751776</v>
      </c>
      <c r="R29" s="112">
        <f t="shared" si="6"/>
        <v>9590000</v>
      </c>
      <c r="S29" s="112">
        <f t="shared" si="7"/>
        <v>3842056.1300000004</v>
      </c>
      <c r="T29" s="113">
        <f t="shared" si="8"/>
        <v>40.063150469238792</v>
      </c>
    </row>
    <row r="30" spans="1:20" ht="15.75" x14ac:dyDescent="0.25">
      <c r="A30" s="107">
        <v>21</v>
      </c>
      <c r="B30" s="108" t="s">
        <v>110</v>
      </c>
      <c r="C30" s="109">
        <v>201070</v>
      </c>
      <c r="D30" s="109">
        <v>79798.259999999995</v>
      </c>
      <c r="E30" s="110">
        <f t="shared" si="0"/>
        <v>39.686805590093002</v>
      </c>
      <c r="F30" s="109">
        <f t="shared" si="1"/>
        <v>69829</v>
      </c>
      <c r="G30" s="109">
        <v>43372.270000000004</v>
      </c>
      <c r="H30" s="110">
        <f t="shared" si="2"/>
        <v>62.112116742327693</v>
      </c>
      <c r="I30" s="109">
        <v>0</v>
      </c>
      <c r="J30" s="109">
        <v>1828.48</v>
      </c>
      <c r="K30" s="110">
        <v>0</v>
      </c>
      <c r="L30" s="109">
        <v>69829</v>
      </c>
      <c r="M30" s="109">
        <f t="shared" si="3"/>
        <v>45200.750000000007</v>
      </c>
      <c r="N30" s="110">
        <f t="shared" si="4"/>
        <v>64.730627676180404</v>
      </c>
      <c r="O30" s="109">
        <v>2607</v>
      </c>
      <c r="P30" s="109">
        <v>443.21</v>
      </c>
      <c r="Q30" s="111">
        <f t="shared" si="5"/>
        <v>17.000767165324127</v>
      </c>
      <c r="R30" s="112">
        <f t="shared" si="6"/>
        <v>273506</v>
      </c>
      <c r="S30" s="112">
        <f t="shared" si="7"/>
        <v>125442.22000000002</v>
      </c>
      <c r="T30" s="113">
        <f t="shared" si="8"/>
        <v>45.864522167703825</v>
      </c>
    </row>
    <row r="31" spans="1:20" ht="15.75" x14ac:dyDescent="0.25">
      <c r="A31" s="107">
        <v>22</v>
      </c>
      <c r="B31" s="108" t="s">
        <v>111</v>
      </c>
      <c r="C31" s="109">
        <v>352819.3</v>
      </c>
      <c r="D31" s="109">
        <v>100455.03</v>
      </c>
      <c r="E31" s="110">
        <f t="shared" si="0"/>
        <v>28.472090387345592</v>
      </c>
      <c r="F31" s="109">
        <f t="shared" si="1"/>
        <v>138345</v>
      </c>
      <c r="G31" s="109">
        <v>58530.12</v>
      </c>
      <c r="H31" s="110">
        <f t="shared" si="2"/>
        <v>42.307362029708337</v>
      </c>
      <c r="I31" s="109">
        <v>4797</v>
      </c>
      <c r="J31" s="109">
        <v>3382.81</v>
      </c>
      <c r="K31" s="110">
        <f t="shared" ref="K31:K50" si="10">J31/I31%</f>
        <v>70.519282885136548</v>
      </c>
      <c r="L31" s="109">
        <v>143142</v>
      </c>
      <c r="M31" s="109">
        <f t="shared" si="3"/>
        <v>61912.93</v>
      </c>
      <c r="N31" s="110">
        <f t="shared" si="4"/>
        <v>43.25280490701541</v>
      </c>
      <c r="O31" s="109">
        <v>10487.400000000001</v>
      </c>
      <c r="P31" s="109">
        <v>1396.19</v>
      </c>
      <c r="Q31" s="111">
        <f t="shared" si="5"/>
        <v>13.313023246943951</v>
      </c>
      <c r="R31" s="112">
        <f t="shared" si="6"/>
        <v>506448.7</v>
      </c>
      <c r="S31" s="112">
        <f t="shared" si="7"/>
        <v>163764.15</v>
      </c>
      <c r="T31" s="113">
        <f t="shared" si="8"/>
        <v>32.335782479054636</v>
      </c>
    </row>
    <row r="32" spans="1:20" ht="15.75" x14ac:dyDescent="0.25">
      <c r="A32" s="107">
        <v>23</v>
      </c>
      <c r="B32" s="108" t="s">
        <v>112</v>
      </c>
      <c r="C32" s="109">
        <v>475624.35000000003</v>
      </c>
      <c r="D32" s="109">
        <v>166939.26999999999</v>
      </c>
      <c r="E32" s="110">
        <f t="shared" si="0"/>
        <v>35.098974642488336</v>
      </c>
      <c r="F32" s="109">
        <f t="shared" si="1"/>
        <v>94300.5</v>
      </c>
      <c r="G32" s="109">
        <v>55748.53</v>
      </c>
      <c r="H32" s="110">
        <f t="shared" si="2"/>
        <v>59.117958017189729</v>
      </c>
      <c r="I32" s="109">
        <v>6800</v>
      </c>
      <c r="J32" s="109">
        <v>1898.52</v>
      </c>
      <c r="K32" s="110">
        <f t="shared" si="10"/>
        <v>27.919411764705881</v>
      </c>
      <c r="L32" s="109">
        <v>101100.5</v>
      </c>
      <c r="M32" s="109">
        <f t="shared" si="3"/>
        <v>57647.049999999996</v>
      </c>
      <c r="N32" s="110">
        <f t="shared" si="4"/>
        <v>57.019549853858287</v>
      </c>
      <c r="O32" s="109">
        <v>8800.3499999999985</v>
      </c>
      <c r="P32" s="109">
        <v>1634.82</v>
      </c>
      <c r="Q32" s="111">
        <f t="shared" si="5"/>
        <v>18.57676115154511</v>
      </c>
      <c r="R32" s="112">
        <f t="shared" si="6"/>
        <v>585525.20000000007</v>
      </c>
      <c r="S32" s="112">
        <f t="shared" si="7"/>
        <v>226221.13999999998</v>
      </c>
      <c r="T32" s="113">
        <f t="shared" si="8"/>
        <v>38.635594164008651</v>
      </c>
    </row>
    <row r="33" spans="1:20" ht="15.75" x14ac:dyDescent="0.25">
      <c r="A33" s="107">
        <v>24</v>
      </c>
      <c r="B33" s="108" t="s">
        <v>113</v>
      </c>
      <c r="C33" s="109">
        <v>698000</v>
      </c>
      <c r="D33" s="109">
        <v>292044.98</v>
      </c>
      <c r="E33" s="110">
        <f t="shared" si="0"/>
        <v>41.840255014326644</v>
      </c>
      <c r="F33" s="109">
        <f t="shared" si="1"/>
        <v>224150</v>
      </c>
      <c r="G33" s="109">
        <v>110326.94</v>
      </c>
      <c r="H33" s="110">
        <f t="shared" si="2"/>
        <v>49.220138300245374</v>
      </c>
      <c r="I33" s="109">
        <v>9050</v>
      </c>
      <c r="J33" s="109">
        <v>3633.24</v>
      </c>
      <c r="K33" s="110">
        <f t="shared" si="10"/>
        <v>40.146298342541435</v>
      </c>
      <c r="L33" s="109">
        <v>233200</v>
      </c>
      <c r="M33" s="109">
        <f t="shared" si="3"/>
        <v>113960.18000000001</v>
      </c>
      <c r="N33" s="110">
        <f t="shared" si="4"/>
        <v>48.868001715265869</v>
      </c>
      <c r="O33" s="109">
        <v>23500</v>
      </c>
      <c r="P33" s="109">
        <v>3755.46</v>
      </c>
      <c r="Q33" s="111">
        <f t="shared" si="5"/>
        <v>15.980680851063831</v>
      </c>
      <c r="R33" s="112">
        <f t="shared" si="6"/>
        <v>954700</v>
      </c>
      <c r="S33" s="112">
        <f t="shared" si="7"/>
        <v>409760.62</v>
      </c>
      <c r="T33" s="113">
        <f t="shared" si="8"/>
        <v>42.920354037917669</v>
      </c>
    </row>
    <row r="34" spans="1:20" ht="15.75" x14ac:dyDescent="0.25">
      <c r="A34" s="107">
        <v>25</v>
      </c>
      <c r="B34" s="108" t="s">
        <v>114</v>
      </c>
      <c r="C34" s="109">
        <v>620430</v>
      </c>
      <c r="D34" s="109">
        <v>231940.61</v>
      </c>
      <c r="E34" s="110">
        <f t="shared" si="0"/>
        <v>37.383848298760533</v>
      </c>
      <c r="F34" s="109">
        <f t="shared" si="1"/>
        <v>1525880</v>
      </c>
      <c r="G34" s="109">
        <v>698792.88</v>
      </c>
      <c r="H34" s="110">
        <f t="shared" si="2"/>
        <v>45.79605735706609</v>
      </c>
      <c r="I34" s="109">
        <v>344920</v>
      </c>
      <c r="J34" s="109">
        <v>157715.43</v>
      </c>
      <c r="K34" s="110">
        <f t="shared" si="10"/>
        <v>45.725220340948624</v>
      </c>
      <c r="L34" s="109">
        <v>1870800</v>
      </c>
      <c r="M34" s="109">
        <f t="shared" si="3"/>
        <v>856508.31</v>
      </c>
      <c r="N34" s="110">
        <f t="shared" si="4"/>
        <v>45.782997113534321</v>
      </c>
      <c r="O34" s="109">
        <v>110770</v>
      </c>
      <c r="P34" s="109">
        <v>30913.01</v>
      </c>
      <c r="Q34" s="111">
        <f t="shared" si="5"/>
        <v>27.907384670939784</v>
      </c>
      <c r="R34" s="112">
        <f t="shared" si="6"/>
        <v>2602000</v>
      </c>
      <c r="S34" s="112">
        <f t="shared" si="7"/>
        <v>1119361.93</v>
      </c>
      <c r="T34" s="113">
        <f t="shared" si="8"/>
        <v>43.019290161414297</v>
      </c>
    </row>
    <row r="35" spans="1:20" ht="15.75" x14ac:dyDescent="0.25">
      <c r="A35" s="107">
        <v>26</v>
      </c>
      <c r="B35" s="108" t="s">
        <v>115</v>
      </c>
      <c r="C35" s="109">
        <v>156800</v>
      </c>
      <c r="D35" s="109">
        <v>46595.360000000001</v>
      </c>
      <c r="E35" s="110">
        <f t="shared" si="0"/>
        <v>29.716428571428573</v>
      </c>
      <c r="F35" s="109">
        <f t="shared" si="1"/>
        <v>65400</v>
      </c>
      <c r="G35" s="109">
        <v>29609.510000000002</v>
      </c>
      <c r="H35" s="110">
        <f t="shared" si="2"/>
        <v>45.274480122324164</v>
      </c>
      <c r="I35" s="109">
        <v>2100</v>
      </c>
      <c r="J35" s="109">
        <v>975.1</v>
      </c>
      <c r="K35" s="110">
        <f t="shared" si="10"/>
        <v>46.433333333333337</v>
      </c>
      <c r="L35" s="109">
        <v>67500</v>
      </c>
      <c r="M35" s="109">
        <f t="shared" si="3"/>
        <v>30584.61</v>
      </c>
      <c r="N35" s="110">
        <f t="shared" si="4"/>
        <v>45.310533333333332</v>
      </c>
      <c r="O35" s="109">
        <v>3510</v>
      </c>
      <c r="P35" s="109">
        <v>698.6</v>
      </c>
      <c r="Q35" s="111">
        <f t="shared" si="5"/>
        <v>19.903133903133902</v>
      </c>
      <c r="R35" s="112">
        <f t="shared" si="6"/>
        <v>227810</v>
      </c>
      <c r="S35" s="112">
        <f t="shared" si="7"/>
        <v>77878.570000000007</v>
      </c>
      <c r="T35" s="113">
        <f t="shared" si="8"/>
        <v>34.185755673587643</v>
      </c>
    </row>
    <row r="36" spans="1:20" ht="15.75" x14ac:dyDescent="0.25">
      <c r="A36" s="107">
        <v>27</v>
      </c>
      <c r="B36" s="108" t="s">
        <v>116</v>
      </c>
      <c r="C36" s="109">
        <v>279570</v>
      </c>
      <c r="D36" s="109">
        <v>103635.42</v>
      </c>
      <c r="E36" s="110">
        <f t="shared" si="0"/>
        <v>37.069578280931431</v>
      </c>
      <c r="F36" s="109">
        <f t="shared" si="1"/>
        <v>407190.5</v>
      </c>
      <c r="G36" s="109">
        <v>244818.19</v>
      </c>
      <c r="H36" s="110">
        <f t="shared" si="2"/>
        <v>60.123747975456205</v>
      </c>
      <c r="I36" s="109">
        <v>133650</v>
      </c>
      <c r="J36" s="109">
        <v>77824.570000000007</v>
      </c>
      <c r="K36" s="110">
        <f t="shared" si="10"/>
        <v>58.23013093901983</v>
      </c>
      <c r="L36" s="109">
        <v>540840.5</v>
      </c>
      <c r="M36" s="109">
        <f t="shared" si="3"/>
        <v>322642.76</v>
      </c>
      <c r="N36" s="110">
        <f t="shared" si="4"/>
        <v>59.655806101798966</v>
      </c>
      <c r="O36" s="109">
        <v>91313.600000000006</v>
      </c>
      <c r="P36" s="109">
        <v>4793.16</v>
      </c>
      <c r="Q36" s="111">
        <f t="shared" si="5"/>
        <v>5.2491195177936252</v>
      </c>
      <c r="R36" s="112">
        <f t="shared" si="6"/>
        <v>911724.1</v>
      </c>
      <c r="S36" s="112">
        <f t="shared" si="7"/>
        <v>431071.33999999997</v>
      </c>
      <c r="T36" s="113">
        <f t="shared" si="8"/>
        <v>47.280897806693929</v>
      </c>
    </row>
    <row r="37" spans="1:20" ht="15.75" x14ac:dyDescent="0.25">
      <c r="A37" s="107">
        <v>28</v>
      </c>
      <c r="B37" s="108" t="s">
        <v>117</v>
      </c>
      <c r="C37" s="109">
        <v>614373.34000000008</v>
      </c>
      <c r="D37" s="109">
        <v>264209.2</v>
      </c>
      <c r="E37" s="110">
        <f t="shared" si="0"/>
        <v>43.00466553447778</v>
      </c>
      <c r="F37" s="109">
        <f t="shared" si="1"/>
        <v>737950</v>
      </c>
      <c r="G37" s="109">
        <v>371386.58999999997</v>
      </c>
      <c r="H37" s="110">
        <f t="shared" si="2"/>
        <v>50.326795853377597</v>
      </c>
      <c r="I37" s="109">
        <v>130050</v>
      </c>
      <c r="J37" s="109">
        <v>57106.16</v>
      </c>
      <c r="K37" s="110">
        <f t="shared" si="10"/>
        <v>43.910926566705115</v>
      </c>
      <c r="L37" s="109">
        <v>868000</v>
      </c>
      <c r="M37" s="109">
        <f t="shared" si="3"/>
        <v>428492.75</v>
      </c>
      <c r="N37" s="110">
        <f t="shared" si="4"/>
        <v>49.365524193548389</v>
      </c>
      <c r="O37" s="109">
        <v>70749</v>
      </c>
      <c r="P37" s="109">
        <v>14497.59</v>
      </c>
      <c r="Q37" s="111">
        <f t="shared" si="5"/>
        <v>20.491582919899926</v>
      </c>
      <c r="R37" s="112">
        <f t="shared" si="6"/>
        <v>1553122.34</v>
      </c>
      <c r="S37" s="112">
        <f t="shared" si="7"/>
        <v>707199.53999999992</v>
      </c>
      <c r="T37" s="113">
        <f t="shared" si="8"/>
        <v>45.5340523915199</v>
      </c>
    </row>
    <row r="38" spans="1:20" ht="15.75" x14ac:dyDescent="0.25">
      <c r="A38" s="107">
        <v>29</v>
      </c>
      <c r="B38" s="108" t="s">
        <v>118</v>
      </c>
      <c r="C38" s="109">
        <v>352700</v>
      </c>
      <c r="D38" s="109">
        <v>118905.24</v>
      </c>
      <c r="E38" s="110">
        <f t="shared" si="0"/>
        <v>33.712855117663736</v>
      </c>
      <c r="F38" s="109">
        <f t="shared" si="1"/>
        <v>175775</v>
      </c>
      <c r="G38" s="109">
        <v>64038.39</v>
      </c>
      <c r="H38" s="110">
        <f t="shared" si="2"/>
        <v>36.432023894182905</v>
      </c>
      <c r="I38" s="109">
        <v>32250</v>
      </c>
      <c r="J38" s="109">
        <v>11496.86</v>
      </c>
      <c r="K38" s="110">
        <f t="shared" si="10"/>
        <v>35.649178294573645</v>
      </c>
      <c r="L38" s="109">
        <v>208025</v>
      </c>
      <c r="M38" s="109">
        <f t="shared" si="3"/>
        <v>75535.25</v>
      </c>
      <c r="N38" s="110">
        <f t="shared" si="4"/>
        <v>36.310659776469173</v>
      </c>
      <c r="O38" s="109">
        <v>19575</v>
      </c>
      <c r="P38" s="109">
        <v>3139.64</v>
      </c>
      <c r="Q38" s="111">
        <f t="shared" si="5"/>
        <v>16.039029374201789</v>
      </c>
      <c r="R38" s="112">
        <f t="shared" si="6"/>
        <v>580300</v>
      </c>
      <c r="S38" s="112">
        <f t="shared" si="7"/>
        <v>197580.13</v>
      </c>
      <c r="T38" s="113">
        <f t="shared" si="8"/>
        <v>34.047928657590901</v>
      </c>
    </row>
    <row r="39" spans="1:20" ht="15.75" x14ac:dyDescent="0.25">
      <c r="A39" s="107">
        <v>30</v>
      </c>
      <c r="B39" s="108" t="s">
        <v>119</v>
      </c>
      <c r="C39" s="109">
        <v>378100</v>
      </c>
      <c r="D39" s="109">
        <v>117075.78</v>
      </c>
      <c r="E39" s="110">
        <f t="shared" si="0"/>
        <v>30.964236974345411</v>
      </c>
      <c r="F39" s="109">
        <f t="shared" si="1"/>
        <v>184300</v>
      </c>
      <c r="G39" s="109">
        <v>75292.61</v>
      </c>
      <c r="H39" s="110">
        <f t="shared" si="2"/>
        <v>40.853288117200215</v>
      </c>
      <c r="I39" s="109">
        <v>12400</v>
      </c>
      <c r="J39" s="109">
        <v>8189.92</v>
      </c>
      <c r="K39" s="110">
        <f t="shared" si="10"/>
        <v>66.04774193548387</v>
      </c>
      <c r="L39" s="109">
        <v>196700</v>
      </c>
      <c r="M39" s="109">
        <f t="shared" si="3"/>
        <v>83482.53</v>
      </c>
      <c r="N39" s="110">
        <f t="shared" si="4"/>
        <v>42.44155058464667</v>
      </c>
      <c r="O39" s="109">
        <v>13700</v>
      </c>
      <c r="P39" s="109">
        <v>2386.21</v>
      </c>
      <c r="Q39" s="111">
        <f t="shared" si="5"/>
        <v>17.417591240875911</v>
      </c>
      <c r="R39" s="112">
        <f t="shared" si="6"/>
        <v>588500</v>
      </c>
      <c r="S39" s="112">
        <f t="shared" si="7"/>
        <v>202944.52</v>
      </c>
      <c r="T39" s="113">
        <f t="shared" si="8"/>
        <v>34.485050127442648</v>
      </c>
    </row>
    <row r="40" spans="1:20" ht="15.75" x14ac:dyDescent="0.25">
      <c r="A40" s="107">
        <v>31</v>
      </c>
      <c r="B40" s="108" t="s">
        <v>120</v>
      </c>
      <c r="C40" s="109">
        <v>272955.27999999997</v>
      </c>
      <c r="D40" s="109">
        <v>88995.48</v>
      </c>
      <c r="E40" s="110">
        <f t="shared" si="0"/>
        <v>32.60441783723693</v>
      </c>
      <c r="F40" s="109">
        <f t="shared" si="1"/>
        <v>349638</v>
      </c>
      <c r="G40" s="109">
        <v>189629.7</v>
      </c>
      <c r="H40" s="110">
        <f t="shared" si="2"/>
        <v>54.236009815866701</v>
      </c>
      <c r="I40" s="109">
        <v>26800</v>
      </c>
      <c r="J40" s="109">
        <v>34504.519999999997</v>
      </c>
      <c r="K40" s="110">
        <f t="shared" si="10"/>
        <v>128.74820895522387</v>
      </c>
      <c r="L40" s="109">
        <v>376438</v>
      </c>
      <c r="M40" s="109">
        <f t="shared" si="3"/>
        <v>224134.22</v>
      </c>
      <c r="N40" s="110">
        <f t="shared" si="4"/>
        <v>59.540806188535697</v>
      </c>
      <c r="O40" s="109">
        <v>15469.07</v>
      </c>
      <c r="P40" s="109">
        <v>4199.12</v>
      </c>
      <c r="Q40" s="111">
        <f t="shared" si="5"/>
        <v>27.145264712099692</v>
      </c>
      <c r="R40" s="112">
        <f t="shared" si="6"/>
        <v>664862.35</v>
      </c>
      <c r="S40" s="112">
        <f t="shared" si="7"/>
        <v>317328.82</v>
      </c>
      <c r="T40" s="113">
        <f t="shared" si="8"/>
        <v>47.728498989302075</v>
      </c>
    </row>
    <row r="41" spans="1:20" ht="15.75" x14ac:dyDescent="0.25">
      <c r="A41" s="107">
        <v>32</v>
      </c>
      <c r="B41" s="108" t="s">
        <v>121</v>
      </c>
      <c r="C41" s="109">
        <v>177900</v>
      </c>
      <c r="D41" s="109">
        <v>63722.9</v>
      </c>
      <c r="E41" s="110">
        <f t="shared" si="0"/>
        <v>35.819505340078699</v>
      </c>
      <c r="F41" s="109">
        <f t="shared" si="1"/>
        <v>47550</v>
      </c>
      <c r="G41" s="109">
        <v>20498.53</v>
      </c>
      <c r="H41" s="110">
        <f t="shared" si="2"/>
        <v>43.109421661409044</v>
      </c>
      <c r="I41" s="109">
        <v>150</v>
      </c>
      <c r="J41" s="109">
        <v>1670.26</v>
      </c>
      <c r="K41" s="110">
        <f t="shared" si="10"/>
        <v>1113.5066666666667</v>
      </c>
      <c r="L41" s="109">
        <v>47700</v>
      </c>
      <c r="M41" s="109">
        <f t="shared" si="3"/>
        <v>22168.789999999997</v>
      </c>
      <c r="N41" s="110">
        <f t="shared" si="4"/>
        <v>46.475450733752616</v>
      </c>
      <c r="O41" s="109">
        <v>18115</v>
      </c>
      <c r="P41" s="109">
        <v>4116.47</v>
      </c>
      <c r="Q41" s="111">
        <f t="shared" si="5"/>
        <v>22.724096052994756</v>
      </c>
      <c r="R41" s="112">
        <f t="shared" si="6"/>
        <v>243715</v>
      </c>
      <c r="S41" s="112">
        <f t="shared" si="7"/>
        <v>90008.16</v>
      </c>
      <c r="T41" s="113">
        <f t="shared" si="8"/>
        <v>36.931727632685721</v>
      </c>
    </row>
    <row r="42" spans="1:20" ht="15.75" x14ac:dyDescent="0.25">
      <c r="A42" s="107">
        <v>33</v>
      </c>
      <c r="B42" s="108" t="s">
        <v>122</v>
      </c>
      <c r="C42" s="109">
        <v>197000</v>
      </c>
      <c r="D42" s="109">
        <v>59912.36</v>
      </c>
      <c r="E42" s="110">
        <f t="shared" si="0"/>
        <v>30.412365482233504</v>
      </c>
      <c r="F42" s="109">
        <f t="shared" si="1"/>
        <v>48150</v>
      </c>
      <c r="G42" s="109">
        <v>20074.36</v>
      </c>
      <c r="H42" s="110">
        <f t="shared" si="2"/>
        <v>41.691298026998965</v>
      </c>
      <c r="I42" s="109">
        <v>600</v>
      </c>
      <c r="J42" s="109">
        <v>64.5</v>
      </c>
      <c r="K42" s="110">
        <f t="shared" si="10"/>
        <v>10.75</v>
      </c>
      <c r="L42" s="109">
        <v>48750</v>
      </c>
      <c r="M42" s="109">
        <f t="shared" si="3"/>
        <v>20138.86</v>
      </c>
      <c r="N42" s="110">
        <f t="shared" si="4"/>
        <v>41.310482051282051</v>
      </c>
      <c r="O42" s="109">
        <v>3749.99</v>
      </c>
      <c r="P42" s="109">
        <v>825.4</v>
      </c>
      <c r="Q42" s="111">
        <f t="shared" si="5"/>
        <v>22.010725361934298</v>
      </c>
      <c r="R42" s="112">
        <f t="shared" si="6"/>
        <v>249499.99</v>
      </c>
      <c r="S42" s="112">
        <f t="shared" si="7"/>
        <v>80876.62</v>
      </c>
      <c r="T42" s="113">
        <f t="shared" si="8"/>
        <v>32.415480257133481</v>
      </c>
    </row>
    <row r="43" spans="1:20" ht="15.75" x14ac:dyDescent="0.25">
      <c r="A43" s="107">
        <v>34</v>
      </c>
      <c r="B43" s="114" t="s">
        <v>123</v>
      </c>
      <c r="C43" s="115">
        <v>130180</v>
      </c>
      <c r="D43" s="115">
        <v>31389.16</v>
      </c>
      <c r="E43" s="116">
        <f t="shared" si="0"/>
        <v>24.112121677677063</v>
      </c>
      <c r="F43" s="115">
        <f t="shared" si="1"/>
        <v>210740</v>
      </c>
      <c r="G43" s="115">
        <v>66016.25</v>
      </c>
      <c r="H43" s="116">
        <f t="shared" si="2"/>
        <v>31.325922938217708</v>
      </c>
      <c r="I43" s="115">
        <v>13500</v>
      </c>
      <c r="J43" s="115">
        <v>6453.6</v>
      </c>
      <c r="K43" s="116">
        <f t="shared" si="10"/>
        <v>47.804444444444449</v>
      </c>
      <c r="L43" s="115">
        <v>224240</v>
      </c>
      <c r="M43" s="115">
        <f t="shared" si="3"/>
        <v>72469.850000000006</v>
      </c>
      <c r="N43" s="116">
        <f t="shared" si="4"/>
        <v>32.317985194434534</v>
      </c>
      <c r="O43" s="115">
        <v>38893</v>
      </c>
      <c r="P43" s="115">
        <v>2485.61</v>
      </c>
      <c r="Q43" s="117">
        <f t="shared" si="5"/>
        <v>6.3908929627439388</v>
      </c>
      <c r="R43" s="118">
        <f t="shared" si="6"/>
        <v>393313</v>
      </c>
      <c r="S43" s="118">
        <f t="shared" si="7"/>
        <v>106344.62000000001</v>
      </c>
      <c r="T43" s="119">
        <f t="shared" si="8"/>
        <v>27.038165532285994</v>
      </c>
    </row>
    <row r="44" spans="1:20" ht="15.75" x14ac:dyDescent="0.25">
      <c r="A44" s="107">
        <v>35</v>
      </c>
      <c r="B44" s="108" t="s">
        <v>124</v>
      </c>
      <c r="C44" s="109">
        <v>57903</v>
      </c>
      <c r="D44" s="109">
        <v>16339.02</v>
      </c>
      <c r="E44" s="110">
        <f t="shared" si="0"/>
        <v>28.217916170146626</v>
      </c>
      <c r="F44" s="109">
        <f t="shared" si="1"/>
        <v>12140.67</v>
      </c>
      <c r="G44" s="109">
        <v>4366.83</v>
      </c>
      <c r="H44" s="110">
        <f t="shared" si="2"/>
        <v>35.968607992804351</v>
      </c>
      <c r="I44" s="109">
        <v>479.14</v>
      </c>
      <c r="J44" s="109">
        <v>64.7</v>
      </c>
      <c r="K44" s="110">
        <f t="shared" si="10"/>
        <v>13.503360187001714</v>
      </c>
      <c r="L44" s="109">
        <v>12619.81</v>
      </c>
      <c r="M44" s="109">
        <f t="shared" si="3"/>
        <v>4431.53</v>
      </c>
      <c r="N44" s="110">
        <f t="shared" si="4"/>
        <v>35.115663389543897</v>
      </c>
      <c r="O44" s="109">
        <v>2500</v>
      </c>
      <c r="P44" s="109">
        <v>523.41</v>
      </c>
      <c r="Q44" s="111">
        <f t="shared" si="5"/>
        <v>20.936399999999999</v>
      </c>
      <c r="R44" s="112">
        <f t="shared" si="6"/>
        <v>73022.81</v>
      </c>
      <c r="S44" s="112">
        <f t="shared" si="7"/>
        <v>21293.96</v>
      </c>
      <c r="T44" s="113">
        <f t="shared" si="8"/>
        <v>29.160696500175767</v>
      </c>
    </row>
    <row r="45" spans="1:20" ht="15.75" x14ac:dyDescent="0.25">
      <c r="A45" s="107">
        <v>36</v>
      </c>
      <c r="B45" s="108" t="s">
        <v>125</v>
      </c>
      <c r="C45" s="109">
        <v>316700</v>
      </c>
      <c r="D45" s="109">
        <v>98066.79</v>
      </c>
      <c r="E45" s="110">
        <f t="shared" si="0"/>
        <v>30.965200505209975</v>
      </c>
      <c r="F45" s="109">
        <f t="shared" si="1"/>
        <v>121200</v>
      </c>
      <c r="G45" s="109">
        <v>59674.45</v>
      </c>
      <c r="H45" s="110">
        <f t="shared" si="2"/>
        <v>49.236344884488446</v>
      </c>
      <c r="I45" s="109">
        <v>1500</v>
      </c>
      <c r="J45" s="109">
        <v>146</v>
      </c>
      <c r="K45" s="110">
        <f t="shared" si="10"/>
        <v>9.7333333333333325</v>
      </c>
      <c r="L45" s="109">
        <v>122700</v>
      </c>
      <c r="M45" s="109">
        <f t="shared" si="3"/>
        <v>59820.45</v>
      </c>
      <c r="N45" s="110">
        <f t="shared" si="4"/>
        <v>48.753422982885084</v>
      </c>
      <c r="O45" s="109">
        <v>6900</v>
      </c>
      <c r="P45" s="109">
        <v>1467.11</v>
      </c>
      <c r="Q45" s="111">
        <f t="shared" si="5"/>
        <v>21.262463768115939</v>
      </c>
      <c r="R45" s="112">
        <f t="shared" si="6"/>
        <v>446300</v>
      </c>
      <c r="S45" s="112">
        <f t="shared" si="7"/>
        <v>159354.34999999998</v>
      </c>
      <c r="T45" s="113">
        <f t="shared" si="8"/>
        <v>35.705657629397258</v>
      </c>
    </row>
    <row r="46" spans="1:20" ht="15.75" x14ac:dyDescent="0.25">
      <c r="A46" s="107">
        <v>37</v>
      </c>
      <c r="B46" s="108" t="s">
        <v>126</v>
      </c>
      <c r="C46" s="109">
        <v>948182.79999999993</v>
      </c>
      <c r="D46" s="109">
        <v>361150.7</v>
      </c>
      <c r="E46" s="110">
        <f t="shared" si="0"/>
        <v>38.088720866904573</v>
      </c>
      <c r="F46" s="109">
        <f t="shared" si="1"/>
        <v>350298.33</v>
      </c>
      <c r="G46" s="109">
        <v>161554.09999999998</v>
      </c>
      <c r="H46" s="110">
        <f t="shared" si="2"/>
        <v>46.119003764591156</v>
      </c>
      <c r="I46" s="109">
        <v>50520.26</v>
      </c>
      <c r="J46" s="109">
        <v>14391.13</v>
      </c>
      <c r="K46" s="110">
        <f t="shared" si="10"/>
        <v>28.485858940551768</v>
      </c>
      <c r="L46" s="109">
        <v>400818.59</v>
      </c>
      <c r="M46" s="109">
        <f t="shared" si="3"/>
        <v>175945.22999999998</v>
      </c>
      <c r="N46" s="110">
        <f t="shared" si="4"/>
        <v>43.8964744624245</v>
      </c>
      <c r="O46" s="109">
        <v>35012.639999999999</v>
      </c>
      <c r="P46" s="109">
        <v>8105.17</v>
      </c>
      <c r="Q46" s="111">
        <f t="shared" si="5"/>
        <v>23.149268378505592</v>
      </c>
      <c r="R46" s="112">
        <f t="shared" si="6"/>
        <v>1384014.0299999998</v>
      </c>
      <c r="S46" s="112">
        <f t="shared" si="7"/>
        <v>545201.1</v>
      </c>
      <c r="T46" s="113">
        <f t="shared" si="8"/>
        <v>39.392743728183163</v>
      </c>
    </row>
    <row r="47" spans="1:20" ht="15.75" x14ac:dyDescent="0.25">
      <c r="A47" s="107">
        <v>38</v>
      </c>
      <c r="B47" s="108" t="s">
        <v>127</v>
      </c>
      <c r="C47" s="109">
        <v>133914</v>
      </c>
      <c r="D47" s="109">
        <v>37248.230000000003</v>
      </c>
      <c r="E47" s="110">
        <f t="shared" si="0"/>
        <v>27.815038009468765</v>
      </c>
      <c r="F47" s="109">
        <f t="shared" si="1"/>
        <v>122959</v>
      </c>
      <c r="G47" s="109">
        <v>66494.509999999995</v>
      </c>
      <c r="H47" s="110">
        <f t="shared" si="2"/>
        <v>54.078603436917994</v>
      </c>
      <c r="I47" s="109">
        <v>1891</v>
      </c>
      <c r="J47" s="109">
        <v>2215.77</v>
      </c>
      <c r="K47" s="110">
        <f t="shared" si="10"/>
        <v>117.17451084082496</v>
      </c>
      <c r="L47" s="109">
        <v>124850</v>
      </c>
      <c r="M47" s="109">
        <f t="shared" si="3"/>
        <v>68710.28</v>
      </c>
      <c r="N47" s="110">
        <f t="shared" si="4"/>
        <v>55.034265118141768</v>
      </c>
      <c r="O47" s="109">
        <v>27721</v>
      </c>
      <c r="P47" s="109">
        <v>1853.76</v>
      </c>
      <c r="Q47" s="111">
        <f t="shared" si="5"/>
        <v>6.6872046462970314</v>
      </c>
      <c r="R47" s="112">
        <f t="shared" si="6"/>
        <v>286485</v>
      </c>
      <c r="S47" s="112">
        <f t="shared" si="7"/>
        <v>107812.27</v>
      </c>
      <c r="T47" s="113">
        <f t="shared" si="8"/>
        <v>37.632780075745679</v>
      </c>
    </row>
    <row r="48" spans="1:20" ht="15.75" x14ac:dyDescent="0.25">
      <c r="A48" s="107">
        <v>39</v>
      </c>
      <c r="B48" s="108" t="s">
        <v>239</v>
      </c>
      <c r="C48" s="109">
        <v>1353800</v>
      </c>
      <c r="D48" s="109">
        <v>494243.68</v>
      </c>
      <c r="E48" s="110">
        <f t="shared" si="0"/>
        <v>36.507880041365048</v>
      </c>
      <c r="F48" s="109">
        <f t="shared" si="1"/>
        <v>625500</v>
      </c>
      <c r="G48" s="109">
        <v>295750.58</v>
      </c>
      <c r="H48" s="110">
        <f t="shared" si="2"/>
        <v>47.282266986410875</v>
      </c>
      <c r="I48" s="109">
        <v>88300</v>
      </c>
      <c r="J48" s="109">
        <v>31270</v>
      </c>
      <c r="K48" s="110">
        <f t="shared" si="10"/>
        <v>35.413363533408834</v>
      </c>
      <c r="L48" s="109">
        <v>713800</v>
      </c>
      <c r="M48" s="109">
        <f t="shared" si="3"/>
        <v>327020.58</v>
      </c>
      <c r="N48" s="110">
        <f t="shared" si="4"/>
        <v>45.814034743625669</v>
      </c>
      <c r="O48" s="109">
        <v>28400</v>
      </c>
      <c r="P48" s="109">
        <v>8546.44</v>
      </c>
      <c r="Q48" s="111">
        <f t="shared" si="5"/>
        <v>30.093098591549296</v>
      </c>
      <c r="R48" s="112">
        <f t="shared" si="6"/>
        <v>2096000</v>
      </c>
      <c r="S48" s="112">
        <f t="shared" si="7"/>
        <v>829810.7</v>
      </c>
      <c r="T48" s="113">
        <f t="shared" si="8"/>
        <v>39.59020515267175</v>
      </c>
    </row>
    <row r="49" spans="1:20" ht="15.75" x14ac:dyDescent="0.25">
      <c r="A49" s="107">
        <v>40</v>
      </c>
      <c r="B49" s="108" t="s">
        <v>128</v>
      </c>
      <c r="C49" s="109">
        <v>553800</v>
      </c>
      <c r="D49" s="109">
        <v>220251.55</v>
      </c>
      <c r="E49" s="110">
        <f t="shared" si="0"/>
        <v>39.770955218490428</v>
      </c>
      <c r="F49" s="109">
        <f t="shared" si="1"/>
        <v>166500</v>
      </c>
      <c r="G49" s="109">
        <v>71314.209999999992</v>
      </c>
      <c r="H49" s="110">
        <f t="shared" si="2"/>
        <v>42.831357357357355</v>
      </c>
      <c r="I49" s="109">
        <v>4200</v>
      </c>
      <c r="J49" s="109">
        <v>1585.69</v>
      </c>
      <c r="K49" s="110">
        <f t="shared" si="10"/>
        <v>37.75452380952381</v>
      </c>
      <c r="L49" s="109">
        <v>170700</v>
      </c>
      <c r="M49" s="109">
        <f t="shared" si="3"/>
        <v>72899.899999999994</v>
      </c>
      <c r="N49" s="110">
        <f t="shared" si="4"/>
        <v>42.706444053895723</v>
      </c>
      <c r="O49" s="109">
        <v>27900</v>
      </c>
      <c r="P49" s="109">
        <v>1850.35</v>
      </c>
      <c r="Q49" s="111">
        <f t="shared" si="5"/>
        <v>6.6320788530465951</v>
      </c>
      <c r="R49" s="112">
        <f t="shared" si="6"/>
        <v>752400</v>
      </c>
      <c r="S49" s="112">
        <f t="shared" si="7"/>
        <v>295001.79999999993</v>
      </c>
      <c r="T49" s="113">
        <f t="shared" si="8"/>
        <v>39.208107389686326</v>
      </c>
    </row>
    <row r="50" spans="1:20" ht="15.75" x14ac:dyDescent="0.25">
      <c r="A50" s="107">
        <v>41</v>
      </c>
      <c r="B50" s="108" t="s">
        <v>129</v>
      </c>
      <c r="C50" s="109">
        <v>252520</v>
      </c>
      <c r="D50" s="109">
        <v>67043.850000000006</v>
      </c>
      <c r="E50" s="110">
        <f t="shared" si="0"/>
        <v>26.549916838270239</v>
      </c>
      <c r="F50" s="109">
        <f t="shared" si="1"/>
        <v>860032</v>
      </c>
      <c r="G50" s="109">
        <v>366986.32999999996</v>
      </c>
      <c r="H50" s="110">
        <f t="shared" si="2"/>
        <v>42.6712413026492</v>
      </c>
      <c r="I50" s="109">
        <v>257140</v>
      </c>
      <c r="J50" s="109">
        <v>120024.37</v>
      </c>
      <c r="K50" s="110">
        <f t="shared" si="10"/>
        <v>46.676662518472426</v>
      </c>
      <c r="L50" s="109">
        <v>1117172</v>
      </c>
      <c r="M50" s="109">
        <f t="shared" si="3"/>
        <v>487010.69999999995</v>
      </c>
      <c r="N50" s="110">
        <f t="shared" si="4"/>
        <v>43.593170970987458</v>
      </c>
      <c r="O50" s="109">
        <v>42843</v>
      </c>
      <c r="P50" s="109">
        <v>10576.31</v>
      </c>
      <c r="Q50" s="111">
        <f t="shared" si="5"/>
        <v>24.686203113694184</v>
      </c>
      <c r="R50" s="112">
        <f t="shared" si="6"/>
        <v>1412535</v>
      </c>
      <c r="S50" s="112">
        <f t="shared" si="7"/>
        <v>564630.86</v>
      </c>
      <c r="T50" s="113">
        <f t="shared" si="8"/>
        <v>39.972875716353926</v>
      </c>
    </row>
    <row r="51" spans="1:20" ht="15.75" x14ac:dyDescent="0.25">
      <c r="A51" s="175" t="s">
        <v>74</v>
      </c>
      <c r="B51" s="175"/>
      <c r="C51" s="120">
        <f>SUM(C10:C50)</f>
        <v>18251328.57</v>
      </c>
      <c r="D51" s="120">
        <f>SUM(D10:D50)</f>
        <v>6490025.2200000007</v>
      </c>
      <c r="E51" s="121">
        <f t="shared" ref="E51" si="11">D51/C51%</f>
        <v>35.559193376572914</v>
      </c>
      <c r="F51" s="120">
        <f>SUM(F10:F50)</f>
        <v>16624279.870000001</v>
      </c>
      <c r="G51" s="120">
        <f>SUM(G10:G50)</f>
        <v>7724891.8100000005</v>
      </c>
      <c r="H51" s="121">
        <f t="shared" ref="H51" si="12">G51/F51%</f>
        <v>46.467527438227613</v>
      </c>
      <c r="I51" s="120">
        <f>SUM(I10:I50)</f>
        <v>4023037.96</v>
      </c>
      <c r="J51" s="120">
        <f>SUM(J10:J50)</f>
        <v>1697367.06</v>
      </c>
      <c r="K51" s="121">
        <f t="shared" ref="K51" si="13">J51/I51%</f>
        <v>42.191176838908078</v>
      </c>
      <c r="L51" s="120">
        <f>SUM(L10:L50)</f>
        <v>20647317.829999998</v>
      </c>
      <c r="M51" s="120">
        <f>SUM(M10:M50)</f>
        <v>9422258.8699999973</v>
      </c>
      <c r="N51" s="121">
        <f t="shared" ref="N51" si="14">M51/L51%</f>
        <v>45.63429956170728</v>
      </c>
      <c r="O51" s="120">
        <f>SUM(O10:O50)</f>
        <v>1501576.1300000001</v>
      </c>
      <c r="P51" s="120">
        <f>SUM(P10:P50)</f>
        <v>282215.31999999995</v>
      </c>
      <c r="Q51" s="122">
        <f t="shared" ref="Q51" si="15">P51/O51%</f>
        <v>18.794606171583183</v>
      </c>
      <c r="R51" s="120">
        <f>SUM(R10:R50)</f>
        <v>40400222.530000001</v>
      </c>
      <c r="S51" s="120">
        <f>SUM(S10:S50)</f>
        <v>16194499.409999998</v>
      </c>
      <c r="T51" s="123">
        <f t="shared" ref="T51" si="16">S51/R51%</f>
        <v>40.085173783323711</v>
      </c>
    </row>
  </sheetData>
  <mergeCells count="23">
    <mergeCell ref="A1:T1"/>
    <mergeCell ref="A2:T2"/>
    <mergeCell ref="A3:T3"/>
    <mergeCell ref="A4:T4"/>
    <mergeCell ref="A5:N5"/>
    <mergeCell ref="O5:Q5"/>
    <mergeCell ref="R5:T5"/>
    <mergeCell ref="O6:Q7"/>
    <mergeCell ref="R6:T7"/>
    <mergeCell ref="F7:H7"/>
    <mergeCell ref="I7:K7"/>
    <mergeCell ref="L7:N7"/>
    <mergeCell ref="A51:B51"/>
    <mergeCell ref="A6:A9"/>
    <mergeCell ref="B6:B9"/>
    <mergeCell ref="C6:E7"/>
    <mergeCell ref="F6:N6"/>
    <mergeCell ref="D8:E8"/>
    <mergeCell ref="G8:H8"/>
    <mergeCell ref="J8:K8"/>
    <mergeCell ref="M8:N8"/>
    <mergeCell ref="P8:Q8"/>
    <mergeCell ref="S8:T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B5C3-94A0-4FFD-ABBB-2F9032757EE8}">
  <dimension ref="A1:P57"/>
  <sheetViews>
    <sheetView workbookViewId="0">
      <selection activeCell="G63" sqref="G63"/>
    </sheetView>
  </sheetViews>
  <sheetFormatPr defaultRowHeight="15" x14ac:dyDescent="0.25"/>
  <cols>
    <col min="1" max="1" width="6.85546875" bestFit="1" customWidth="1"/>
    <col min="2" max="2" width="21.140625" customWidth="1"/>
    <col min="3" max="4" width="8" bestFit="1" customWidth="1"/>
    <col min="5" max="5" width="7" bestFit="1" customWidth="1"/>
    <col min="6" max="6" width="8" bestFit="1" customWidth="1"/>
    <col min="7" max="7" width="5" bestFit="1" customWidth="1"/>
    <col min="8" max="8" width="8" bestFit="1" customWidth="1"/>
    <col min="9" max="9" width="7" bestFit="1" customWidth="1"/>
    <col min="10" max="10" width="8" bestFit="1" customWidth="1"/>
    <col min="11" max="12" width="7" bestFit="1" customWidth="1"/>
    <col min="13" max="13" width="8" bestFit="1" customWidth="1"/>
    <col min="14" max="14" width="9" bestFit="1" customWidth="1"/>
    <col min="15" max="16" width="8" bestFit="1" customWidth="1"/>
  </cols>
  <sheetData>
    <row r="1" spans="1:16" x14ac:dyDescent="0.2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6" x14ac:dyDescent="0.2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16" x14ac:dyDescent="0.25">
      <c r="A3" s="189" t="s">
        <v>233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1:16" x14ac:dyDescent="0.25">
      <c r="A4" s="188" t="s">
        <v>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</row>
    <row r="5" spans="1:16" x14ac:dyDescent="0.25">
      <c r="A5" s="190"/>
      <c r="B5" s="191"/>
      <c r="C5" s="191"/>
      <c r="D5" s="191"/>
      <c r="E5" s="191"/>
      <c r="F5" s="191"/>
      <c r="G5" s="191"/>
      <c r="H5" s="191"/>
      <c r="I5" s="191"/>
      <c r="J5" s="189" t="s">
        <v>234</v>
      </c>
      <c r="K5" s="189"/>
      <c r="L5" s="189"/>
      <c r="M5" s="192" t="s">
        <v>211</v>
      </c>
      <c r="N5" s="192"/>
      <c r="O5" s="192"/>
      <c r="P5" s="192"/>
    </row>
    <row r="6" spans="1:16" x14ac:dyDescent="0.25">
      <c r="A6" s="193" t="s">
        <v>5</v>
      </c>
      <c r="B6" s="194" t="s">
        <v>88</v>
      </c>
      <c r="C6" s="194" t="s">
        <v>214</v>
      </c>
      <c r="D6" s="194"/>
      <c r="E6" s="194" t="s">
        <v>188</v>
      </c>
      <c r="F6" s="194"/>
      <c r="G6" s="194"/>
      <c r="H6" s="194"/>
      <c r="I6" s="194"/>
      <c r="J6" s="194"/>
      <c r="K6" s="194" t="s">
        <v>241</v>
      </c>
      <c r="L6" s="194"/>
      <c r="M6" s="194" t="s">
        <v>216</v>
      </c>
      <c r="N6" s="194"/>
      <c r="O6" s="194" t="s">
        <v>242</v>
      </c>
      <c r="P6" s="194"/>
    </row>
    <row r="7" spans="1:16" x14ac:dyDescent="0.25">
      <c r="A7" s="193"/>
      <c r="B7" s="194"/>
      <c r="C7" s="194"/>
      <c r="D7" s="194"/>
      <c r="E7" s="194" t="s">
        <v>237</v>
      </c>
      <c r="F7" s="194"/>
      <c r="G7" s="194" t="s">
        <v>192</v>
      </c>
      <c r="H7" s="194"/>
      <c r="I7" s="194" t="s">
        <v>171</v>
      </c>
      <c r="J7" s="194"/>
      <c r="K7" s="194"/>
      <c r="L7" s="194"/>
      <c r="M7" s="194"/>
      <c r="N7" s="194"/>
      <c r="O7" s="194"/>
      <c r="P7" s="194"/>
    </row>
    <row r="8" spans="1:16" x14ac:dyDescent="0.25">
      <c r="A8" s="193"/>
      <c r="B8" s="194"/>
      <c r="C8" s="195" t="s">
        <v>140</v>
      </c>
      <c r="D8" s="195" t="s">
        <v>141</v>
      </c>
      <c r="E8" s="195" t="s">
        <v>140</v>
      </c>
      <c r="F8" s="195" t="s">
        <v>141</v>
      </c>
      <c r="G8" s="195" t="s">
        <v>140</v>
      </c>
      <c r="H8" s="195" t="s">
        <v>141</v>
      </c>
      <c r="I8" s="195" t="s">
        <v>140</v>
      </c>
      <c r="J8" s="195" t="s">
        <v>141</v>
      </c>
      <c r="K8" s="195" t="s">
        <v>140</v>
      </c>
      <c r="L8" s="195" t="s">
        <v>141</v>
      </c>
      <c r="M8" s="195" t="s">
        <v>140</v>
      </c>
      <c r="N8" s="195" t="s">
        <v>141</v>
      </c>
      <c r="O8" s="195" t="s">
        <v>140</v>
      </c>
      <c r="P8" s="196" t="s">
        <v>141</v>
      </c>
    </row>
    <row r="9" spans="1:16" x14ac:dyDescent="0.25">
      <c r="A9" s="197">
        <v>1</v>
      </c>
      <c r="B9" s="198" t="s">
        <v>243</v>
      </c>
      <c r="C9" s="199">
        <f>'[2]District AGRI'!O10</f>
        <v>125527</v>
      </c>
      <c r="D9" s="199">
        <f>'[2]District AGRI'!P10</f>
        <v>181375</v>
      </c>
      <c r="E9" s="199">
        <f>I9-G9</f>
        <v>12568</v>
      </c>
      <c r="F9" s="199">
        <f>J9-H9</f>
        <v>330518</v>
      </c>
      <c r="G9" s="199">
        <f>'[2]District MSME'!I9</f>
        <v>168</v>
      </c>
      <c r="H9" s="199">
        <f>'[2]District MSME'!J9</f>
        <v>61216</v>
      </c>
      <c r="I9" s="199">
        <f>'[2]District MSME'!K9</f>
        <v>12736</v>
      </c>
      <c r="J9" s="199">
        <f>'[2]District MSME'!L9</f>
        <v>391734</v>
      </c>
      <c r="K9" s="199">
        <f>'[2]District OPS'!O9</f>
        <v>4814</v>
      </c>
      <c r="L9" s="199">
        <f>'[2]District OPS'!P9</f>
        <v>10071</v>
      </c>
      <c r="M9" s="200">
        <f>C9+I9+K9</f>
        <v>143077</v>
      </c>
      <c r="N9" s="200">
        <f>D9+J9+L9</f>
        <v>583180</v>
      </c>
      <c r="O9" s="201">
        <f>'[2]District OPS'!Q9</f>
        <v>101279</v>
      </c>
      <c r="P9" s="202">
        <f>'[2]District OPS'!R9</f>
        <v>151106</v>
      </c>
    </row>
    <row r="10" spans="1:16" x14ac:dyDescent="0.25">
      <c r="A10" s="197">
        <v>2</v>
      </c>
      <c r="B10" s="198" t="s">
        <v>244</v>
      </c>
      <c r="C10" s="199">
        <f>'[2]District AGRI'!O11</f>
        <v>110309</v>
      </c>
      <c r="D10" s="199">
        <f>'[2]District AGRI'!P11</f>
        <v>158976</v>
      </c>
      <c r="E10" s="199">
        <f t="shared" ref="E10:F40" si="0">I10-G10</f>
        <v>7962</v>
      </c>
      <c r="F10" s="199">
        <f t="shared" si="0"/>
        <v>149004</v>
      </c>
      <c r="G10" s="199">
        <f>'[2]District MSME'!I10</f>
        <v>122</v>
      </c>
      <c r="H10" s="199">
        <f>'[2]District MSME'!J10</f>
        <v>37056</v>
      </c>
      <c r="I10" s="199">
        <f>'[2]District MSME'!K10</f>
        <v>8084</v>
      </c>
      <c r="J10" s="199">
        <f>'[2]District MSME'!L10</f>
        <v>186060</v>
      </c>
      <c r="K10" s="199">
        <f>'[2]District OPS'!O10</f>
        <v>2566</v>
      </c>
      <c r="L10" s="199">
        <f>'[2]District OPS'!P10</f>
        <v>7588</v>
      </c>
      <c r="M10" s="200">
        <f t="shared" ref="M10:N40" si="1">C10+I10+K10</f>
        <v>120959</v>
      </c>
      <c r="N10" s="200">
        <f t="shared" si="1"/>
        <v>352624</v>
      </c>
      <c r="O10" s="201">
        <f>'[2]District OPS'!Q10</f>
        <v>92405</v>
      </c>
      <c r="P10" s="202">
        <f>'[2]District OPS'!R10</f>
        <v>123043</v>
      </c>
    </row>
    <row r="11" spans="1:16" x14ac:dyDescent="0.25">
      <c r="A11" s="197">
        <v>3</v>
      </c>
      <c r="B11" s="198" t="s">
        <v>245</v>
      </c>
      <c r="C11" s="199">
        <f>'[2]District AGRI'!O12</f>
        <v>0</v>
      </c>
      <c r="D11" s="199">
        <f>'[2]District AGRI'!P12</f>
        <v>0</v>
      </c>
      <c r="E11" s="199">
        <f t="shared" si="0"/>
        <v>0</v>
      </c>
      <c r="F11" s="199">
        <f t="shared" si="0"/>
        <v>0</v>
      </c>
      <c r="G11" s="199">
        <f>'[2]District MSME'!I11</f>
        <v>0</v>
      </c>
      <c r="H11" s="199">
        <f>'[2]District MSME'!J11</f>
        <v>0</v>
      </c>
      <c r="I11" s="199">
        <f>'[2]District MSME'!K11</f>
        <v>0</v>
      </c>
      <c r="J11" s="199">
        <f>'[2]District MSME'!L11</f>
        <v>0</v>
      </c>
      <c r="K11" s="199">
        <f>'[2]District OPS'!O11</f>
        <v>0</v>
      </c>
      <c r="L11" s="199">
        <f>'[2]District OPS'!P11</f>
        <v>0</v>
      </c>
      <c r="M11" s="200">
        <f t="shared" si="1"/>
        <v>0</v>
      </c>
      <c r="N11" s="200">
        <f t="shared" si="1"/>
        <v>0</v>
      </c>
      <c r="O11" s="201">
        <f>'[2]District OPS'!Q11</f>
        <v>0</v>
      </c>
      <c r="P11" s="202">
        <f>'[2]District OPS'!R11</f>
        <v>0</v>
      </c>
    </row>
    <row r="12" spans="1:16" x14ac:dyDescent="0.25">
      <c r="A12" s="197">
        <v>4</v>
      </c>
      <c r="B12" s="198" t="s">
        <v>91</v>
      </c>
      <c r="C12" s="199">
        <f>'[2]District AGRI'!O13</f>
        <v>122373</v>
      </c>
      <c r="D12" s="199">
        <f>'[2]District AGRI'!P13</f>
        <v>62894</v>
      </c>
      <c r="E12" s="199">
        <f t="shared" si="0"/>
        <v>4054</v>
      </c>
      <c r="F12" s="199">
        <f t="shared" si="0"/>
        <v>153871</v>
      </c>
      <c r="G12" s="199">
        <f>'[2]District MSME'!I12</f>
        <v>60</v>
      </c>
      <c r="H12" s="199">
        <f>'[2]District MSME'!J12</f>
        <v>29476</v>
      </c>
      <c r="I12" s="199">
        <f>'[2]District MSME'!K12</f>
        <v>4114</v>
      </c>
      <c r="J12" s="199">
        <f>'[2]District MSME'!L12</f>
        <v>183347</v>
      </c>
      <c r="K12" s="199">
        <f>'[2]District OPS'!O12</f>
        <v>502</v>
      </c>
      <c r="L12" s="199">
        <f>'[2]District OPS'!P12</f>
        <v>3308</v>
      </c>
      <c r="M12" s="200">
        <f t="shared" si="1"/>
        <v>126989</v>
      </c>
      <c r="N12" s="200">
        <f t="shared" si="1"/>
        <v>249549</v>
      </c>
      <c r="O12" s="201">
        <f>'[2]District OPS'!Q12</f>
        <v>47340</v>
      </c>
      <c r="P12" s="202">
        <f>'[2]District OPS'!R12</f>
        <v>72372</v>
      </c>
    </row>
    <row r="13" spans="1:16" x14ac:dyDescent="0.25">
      <c r="A13" s="197">
        <v>5</v>
      </c>
      <c r="B13" s="198" t="s">
        <v>246</v>
      </c>
      <c r="C13" s="199">
        <f>'[2]District AGRI'!O14</f>
        <v>85253</v>
      </c>
      <c r="D13" s="199">
        <f>'[2]District AGRI'!P14</f>
        <v>65661</v>
      </c>
      <c r="E13" s="199">
        <f t="shared" si="0"/>
        <v>5477</v>
      </c>
      <c r="F13" s="199">
        <f t="shared" si="0"/>
        <v>45941</v>
      </c>
      <c r="G13" s="199">
        <f>'[2]District MSME'!I13</f>
        <v>21</v>
      </c>
      <c r="H13" s="199">
        <f>'[2]District MSME'!J13</f>
        <v>5245</v>
      </c>
      <c r="I13" s="199">
        <f>'[2]District MSME'!K13</f>
        <v>5498</v>
      </c>
      <c r="J13" s="199">
        <f>'[2]District MSME'!L13</f>
        <v>51186</v>
      </c>
      <c r="K13" s="199">
        <f>'[2]District OPS'!O13</f>
        <v>1291</v>
      </c>
      <c r="L13" s="199">
        <f>'[2]District OPS'!P13</f>
        <v>3504</v>
      </c>
      <c r="M13" s="200">
        <f t="shared" si="1"/>
        <v>92042</v>
      </c>
      <c r="N13" s="200">
        <f t="shared" si="1"/>
        <v>120351</v>
      </c>
      <c r="O13" s="201">
        <f>'[2]District OPS'!Q13</f>
        <v>78990</v>
      </c>
      <c r="P13" s="202">
        <f>'[2]District OPS'!R13</f>
        <v>68211</v>
      </c>
    </row>
    <row r="14" spans="1:16" x14ac:dyDescent="0.25">
      <c r="A14" s="197">
        <v>6</v>
      </c>
      <c r="B14" s="198" t="s">
        <v>247</v>
      </c>
      <c r="C14" s="199">
        <f>'[2]District AGRI'!O15</f>
        <v>96571</v>
      </c>
      <c r="D14" s="199">
        <f>'[2]District AGRI'!P15</f>
        <v>175488</v>
      </c>
      <c r="E14" s="199">
        <f t="shared" si="0"/>
        <v>5192</v>
      </c>
      <c r="F14" s="199">
        <f t="shared" si="0"/>
        <v>56571</v>
      </c>
      <c r="G14" s="199">
        <f>'[2]District MSME'!I14</f>
        <v>67</v>
      </c>
      <c r="H14" s="199">
        <f>'[2]District MSME'!J14</f>
        <v>4649</v>
      </c>
      <c r="I14" s="199">
        <f>'[2]District MSME'!K14</f>
        <v>5259</v>
      </c>
      <c r="J14" s="199">
        <f>'[2]District MSME'!L14</f>
        <v>61220</v>
      </c>
      <c r="K14" s="199">
        <f>'[2]District OPS'!O14</f>
        <v>1388</v>
      </c>
      <c r="L14" s="199">
        <f>'[2]District OPS'!P14</f>
        <v>1468</v>
      </c>
      <c r="M14" s="200">
        <f t="shared" si="1"/>
        <v>103218</v>
      </c>
      <c r="N14" s="200">
        <f t="shared" si="1"/>
        <v>238176</v>
      </c>
      <c r="O14" s="201">
        <f>'[2]District OPS'!Q14</f>
        <v>74034</v>
      </c>
      <c r="P14" s="202">
        <f>'[2]District OPS'!R14</f>
        <v>110809</v>
      </c>
    </row>
    <row r="15" spans="1:16" x14ac:dyDescent="0.25">
      <c r="A15" s="197">
        <v>7</v>
      </c>
      <c r="B15" s="198" t="s">
        <v>248</v>
      </c>
      <c r="C15" s="199">
        <f>'[2]District AGRI'!O16</f>
        <v>153856</v>
      </c>
      <c r="D15" s="199">
        <f>'[2]District AGRI'!P16</f>
        <v>108692</v>
      </c>
      <c r="E15" s="199">
        <f t="shared" si="0"/>
        <v>5971</v>
      </c>
      <c r="F15" s="199">
        <f t="shared" si="0"/>
        <v>73801</v>
      </c>
      <c r="G15" s="199">
        <f>'[2]District MSME'!I15</f>
        <v>34</v>
      </c>
      <c r="H15" s="199">
        <f>'[2]District MSME'!J15</f>
        <v>10043</v>
      </c>
      <c r="I15" s="199">
        <f>'[2]District MSME'!K15</f>
        <v>6005</v>
      </c>
      <c r="J15" s="199">
        <f>'[2]District MSME'!L15</f>
        <v>83844</v>
      </c>
      <c r="K15" s="199">
        <f>'[2]District OPS'!O15</f>
        <v>1356</v>
      </c>
      <c r="L15" s="199">
        <f>'[2]District OPS'!P15</f>
        <v>1089</v>
      </c>
      <c r="M15" s="200">
        <f t="shared" si="1"/>
        <v>161217</v>
      </c>
      <c r="N15" s="200">
        <f t="shared" si="1"/>
        <v>193625</v>
      </c>
      <c r="O15" s="201">
        <f>'[2]District OPS'!Q15</f>
        <v>54534</v>
      </c>
      <c r="P15" s="202">
        <f>'[2]District OPS'!R15</f>
        <v>47831</v>
      </c>
    </row>
    <row r="16" spans="1:16" x14ac:dyDescent="0.25">
      <c r="A16" s="197">
        <v>8</v>
      </c>
      <c r="B16" s="198" t="s">
        <v>95</v>
      </c>
      <c r="C16" s="199">
        <f>'[2]District AGRI'!O17</f>
        <v>54064</v>
      </c>
      <c r="D16" s="199">
        <f>'[2]District AGRI'!P17</f>
        <v>63243</v>
      </c>
      <c r="E16" s="199">
        <f t="shared" si="0"/>
        <v>5051</v>
      </c>
      <c r="F16" s="199">
        <f t="shared" si="0"/>
        <v>74716</v>
      </c>
      <c r="G16" s="199">
        <f>'[2]District MSME'!I16</f>
        <v>51</v>
      </c>
      <c r="H16" s="199">
        <f>'[2]District MSME'!J16</f>
        <v>14384</v>
      </c>
      <c r="I16" s="199">
        <f>'[2]District MSME'!K16</f>
        <v>5102</v>
      </c>
      <c r="J16" s="199">
        <f>'[2]District MSME'!L16</f>
        <v>89100</v>
      </c>
      <c r="K16" s="199">
        <f>'[2]District OPS'!O16</f>
        <v>1731</v>
      </c>
      <c r="L16" s="199">
        <f>'[2]District OPS'!P16</f>
        <v>3689</v>
      </c>
      <c r="M16" s="200">
        <f t="shared" si="1"/>
        <v>60897</v>
      </c>
      <c r="N16" s="200">
        <f t="shared" si="1"/>
        <v>156032</v>
      </c>
      <c r="O16" s="201">
        <f>'[2]District OPS'!Q16</f>
        <v>42413</v>
      </c>
      <c r="P16" s="202">
        <f>'[2]District OPS'!R16</f>
        <v>47461</v>
      </c>
    </row>
    <row r="17" spans="1:16" x14ac:dyDescent="0.25">
      <c r="A17" s="197">
        <v>9</v>
      </c>
      <c r="B17" s="198" t="s">
        <v>249</v>
      </c>
      <c r="C17" s="199">
        <f>'[2]District AGRI'!O18</f>
        <v>63165</v>
      </c>
      <c r="D17" s="199">
        <f>'[2]District AGRI'!P18</f>
        <v>117995</v>
      </c>
      <c r="E17" s="199">
        <f t="shared" si="0"/>
        <v>5072</v>
      </c>
      <c r="F17" s="199">
        <f t="shared" si="0"/>
        <v>81137</v>
      </c>
      <c r="G17" s="199">
        <f>'[2]District MSME'!I17</f>
        <v>37</v>
      </c>
      <c r="H17" s="199">
        <f>'[2]District MSME'!J17</f>
        <v>6416</v>
      </c>
      <c r="I17" s="199">
        <f>'[2]District MSME'!K17</f>
        <v>5109</v>
      </c>
      <c r="J17" s="199">
        <f>'[2]District MSME'!L17</f>
        <v>87553</v>
      </c>
      <c r="K17" s="199">
        <f>'[2]District OPS'!O17</f>
        <v>1234</v>
      </c>
      <c r="L17" s="199">
        <f>'[2]District OPS'!P17</f>
        <v>2415</v>
      </c>
      <c r="M17" s="200">
        <f t="shared" si="1"/>
        <v>69508</v>
      </c>
      <c r="N17" s="200">
        <f t="shared" si="1"/>
        <v>207963</v>
      </c>
      <c r="O17" s="201">
        <f>'[2]District OPS'!Q17</f>
        <v>51198</v>
      </c>
      <c r="P17" s="202">
        <f>'[2]District OPS'!R17</f>
        <v>72531</v>
      </c>
    </row>
    <row r="18" spans="1:16" x14ac:dyDescent="0.25">
      <c r="A18" s="197">
        <v>10</v>
      </c>
      <c r="B18" s="198" t="s">
        <v>250</v>
      </c>
      <c r="C18" s="199">
        <f>'[2]District AGRI'!O19</f>
        <v>184066</v>
      </c>
      <c r="D18" s="199">
        <f>'[2]District AGRI'!P19</f>
        <v>183362</v>
      </c>
      <c r="E18" s="199">
        <f t="shared" si="0"/>
        <v>12534</v>
      </c>
      <c r="F18" s="199">
        <f t="shared" si="0"/>
        <v>377439</v>
      </c>
      <c r="G18" s="199">
        <f>'[2]District MSME'!I18</f>
        <v>208</v>
      </c>
      <c r="H18" s="199">
        <f>'[2]District MSME'!J18</f>
        <v>153626</v>
      </c>
      <c r="I18" s="199">
        <f>'[2]District MSME'!K18</f>
        <v>12742</v>
      </c>
      <c r="J18" s="199">
        <f>'[2]District MSME'!L18</f>
        <v>531065</v>
      </c>
      <c r="K18" s="199">
        <f>'[2]District OPS'!O18</f>
        <v>3430</v>
      </c>
      <c r="L18" s="199">
        <f>'[2]District OPS'!P18</f>
        <v>9847</v>
      </c>
      <c r="M18" s="200">
        <f t="shared" si="1"/>
        <v>200238</v>
      </c>
      <c r="N18" s="200">
        <f t="shared" si="1"/>
        <v>724274</v>
      </c>
      <c r="O18" s="201">
        <f>'[2]District OPS'!Q18</f>
        <v>150998</v>
      </c>
      <c r="P18" s="202">
        <f>'[2]District OPS'!R18</f>
        <v>159914</v>
      </c>
    </row>
    <row r="19" spans="1:16" x14ac:dyDescent="0.25">
      <c r="A19" s="197">
        <v>11</v>
      </c>
      <c r="B19" s="198" t="s">
        <v>251</v>
      </c>
      <c r="C19" s="199">
        <f>'[2]District AGRI'!O20</f>
        <v>173660</v>
      </c>
      <c r="D19" s="199">
        <f>'[2]District AGRI'!P20</f>
        <v>354194</v>
      </c>
      <c r="E19" s="199">
        <f t="shared" si="0"/>
        <v>15547</v>
      </c>
      <c r="F19" s="199">
        <f t="shared" si="0"/>
        <v>301230</v>
      </c>
      <c r="G19" s="199">
        <f>'[2]District MSME'!I19</f>
        <v>119</v>
      </c>
      <c r="H19" s="199">
        <f>'[2]District MSME'!J19</f>
        <v>38807</v>
      </c>
      <c r="I19" s="199">
        <f>'[2]District MSME'!K19</f>
        <v>15666</v>
      </c>
      <c r="J19" s="199">
        <f>'[2]District MSME'!L19</f>
        <v>340037</v>
      </c>
      <c r="K19" s="199">
        <f>'[2]District OPS'!O19</f>
        <v>4103</v>
      </c>
      <c r="L19" s="199">
        <f>'[2]District OPS'!P19</f>
        <v>13532</v>
      </c>
      <c r="M19" s="200">
        <f t="shared" si="1"/>
        <v>193429</v>
      </c>
      <c r="N19" s="200">
        <f t="shared" si="1"/>
        <v>707763</v>
      </c>
      <c r="O19" s="201">
        <f>'[2]District OPS'!Q19</f>
        <v>71151</v>
      </c>
      <c r="P19" s="202">
        <f>'[2]District OPS'!R19</f>
        <v>112942</v>
      </c>
    </row>
    <row r="20" spans="1:16" x14ac:dyDescent="0.25">
      <c r="A20" s="197">
        <v>12</v>
      </c>
      <c r="B20" s="198" t="s">
        <v>252</v>
      </c>
      <c r="C20" s="199">
        <f>'[2]District AGRI'!O21</f>
        <v>147869</v>
      </c>
      <c r="D20" s="199">
        <f>'[2]District AGRI'!P21</f>
        <v>210950</v>
      </c>
      <c r="E20" s="199">
        <f t="shared" si="0"/>
        <v>7463</v>
      </c>
      <c r="F20" s="199">
        <f t="shared" si="0"/>
        <v>47102</v>
      </c>
      <c r="G20" s="199">
        <f>'[2]District MSME'!I20</f>
        <v>15</v>
      </c>
      <c r="H20" s="199">
        <f>'[2]District MSME'!J20</f>
        <v>2878</v>
      </c>
      <c r="I20" s="199">
        <f>'[2]District MSME'!K20</f>
        <v>7478</v>
      </c>
      <c r="J20" s="199">
        <f>'[2]District MSME'!L20</f>
        <v>49980</v>
      </c>
      <c r="K20" s="199">
        <f>'[2]District OPS'!O20</f>
        <v>1603</v>
      </c>
      <c r="L20" s="199">
        <f>'[2]District OPS'!P20</f>
        <v>1779</v>
      </c>
      <c r="M20" s="200">
        <f t="shared" si="1"/>
        <v>156950</v>
      </c>
      <c r="N20" s="200">
        <f t="shared" si="1"/>
        <v>262709</v>
      </c>
      <c r="O20" s="201">
        <f>'[2]District OPS'!Q20</f>
        <v>121213</v>
      </c>
      <c r="P20" s="202">
        <f>'[2]District OPS'!R20</f>
        <v>147491</v>
      </c>
    </row>
    <row r="21" spans="1:16" x14ac:dyDescent="0.25">
      <c r="A21" s="197">
        <v>13</v>
      </c>
      <c r="B21" s="198" t="s">
        <v>253</v>
      </c>
      <c r="C21" s="199">
        <f>'[2]District AGRI'!O22</f>
        <v>147196</v>
      </c>
      <c r="D21" s="199">
        <f>'[2]District AGRI'!P22</f>
        <v>159687</v>
      </c>
      <c r="E21" s="199">
        <f t="shared" si="0"/>
        <v>10172</v>
      </c>
      <c r="F21" s="199">
        <f t="shared" si="0"/>
        <v>129354</v>
      </c>
      <c r="G21" s="199">
        <f>'[2]District MSME'!I21</f>
        <v>44</v>
      </c>
      <c r="H21" s="199">
        <f>'[2]District MSME'!J21</f>
        <v>18614</v>
      </c>
      <c r="I21" s="199">
        <f>'[2]District MSME'!K21</f>
        <v>10216</v>
      </c>
      <c r="J21" s="199">
        <f>'[2]District MSME'!L21</f>
        <v>147968</v>
      </c>
      <c r="K21" s="199">
        <f>'[2]District OPS'!O21</f>
        <v>1629</v>
      </c>
      <c r="L21" s="199">
        <f>'[2]District OPS'!P21</f>
        <v>3492</v>
      </c>
      <c r="M21" s="200">
        <f t="shared" si="1"/>
        <v>159041</v>
      </c>
      <c r="N21" s="200">
        <f t="shared" si="1"/>
        <v>311147</v>
      </c>
      <c r="O21" s="201">
        <f>'[2]District OPS'!Q21</f>
        <v>120650</v>
      </c>
      <c r="P21" s="202">
        <f>'[2]District OPS'!R21</f>
        <v>121517</v>
      </c>
    </row>
    <row r="22" spans="1:16" x14ac:dyDescent="0.25">
      <c r="A22" s="197">
        <v>14</v>
      </c>
      <c r="B22" s="198" t="s">
        <v>254</v>
      </c>
      <c r="C22" s="199">
        <f>'[2]District AGRI'!O23</f>
        <v>185945</v>
      </c>
      <c r="D22" s="199">
        <f>'[2]District AGRI'!P23</f>
        <v>278620</v>
      </c>
      <c r="E22" s="199">
        <f t="shared" si="0"/>
        <v>11371</v>
      </c>
      <c r="F22" s="199">
        <f t="shared" si="0"/>
        <v>83596</v>
      </c>
      <c r="G22" s="199">
        <f>'[2]District MSME'!I22</f>
        <v>10</v>
      </c>
      <c r="H22" s="199">
        <f>'[2]District MSME'!J22</f>
        <v>472</v>
      </c>
      <c r="I22" s="199">
        <f>'[2]District MSME'!K22</f>
        <v>11381</v>
      </c>
      <c r="J22" s="199">
        <f>'[2]District MSME'!L22</f>
        <v>84068</v>
      </c>
      <c r="K22" s="199">
        <f>'[2]District OPS'!O22</f>
        <v>1467</v>
      </c>
      <c r="L22" s="199">
        <f>'[2]District OPS'!P22</f>
        <v>4847</v>
      </c>
      <c r="M22" s="200">
        <f t="shared" si="1"/>
        <v>198793</v>
      </c>
      <c r="N22" s="200">
        <f t="shared" si="1"/>
        <v>367535</v>
      </c>
      <c r="O22" s="201">
        <f>'[2]District OPS'!Q22</f>
        <v>105786</v>
      </c>
      <c r="P22" s="202">
        <f>'[2]District OPS'!R22</f>
        <v>177423</v>
      </c>
    </row>
    <row r="23" spans="1:16" x14ac:dyDescent="0.25">
      <c r="A23" s="197">
        <v>15</v>
      </c>
      <c r="B23" s="198" t="s">
        <v>255</v>
      </c>
      <c r="C23" s="199">
        <f>'[2]District AGRI'!O24</f>
        <v>113768</v>
      </c>
      <c r="D23" s="199">
        <f>'[2]District AGRI'!P24</f>
        <v>85206</v>
      </c>
      <c r="E23" s="199">
        <f t="shared" si="0"/>
        <v>9521</v>
      </c>
      <c r="F23" s="199">
        <f t="shared" si="0"/>
        <v>55857</v>
      </c>
      <c r="G23" s="199">
        <f>'[2]District MSME'!I23</f>
        <v>13</v>
      </c>
      <c r="H23" s="199">
        <f>'[2]District MSME'!J23</f>
        <v>3017</v>
      </c>
      <c r="I23" s="199">
        <f>'[2]District MSME'!K23</f>
        <v>9534</v>
      </c>
      <c r="J23" s="199">
        <f>'[2]District MSME'!L23</f>
        <v>58874</v>
      </c>
      <c r="K23" s="199">
        <f>'[2]District OPS'!O23</f>
        <v>1267</v>
      </c>
      <c r="L23" s="199">
        <f>'[2]District OPS'!P23</f>
        <v>2596</v>
      </c>
      <c r="M23" s="200">
        <f t="shared" si="1"/>
        <v>124569</v>
      </c>
      <c r="N23" s="200">
        <f t="shared" si="1"/>
        <v>146676</v>
      </c>
      <c r="O23" s="201">
        <f>'[2]District OPS'!Q23</f>
        <v>94002</v>
      </c>
      <c r="P23" s="202">
        <f>'[2]District OPS'!R23</f>
        <v>70763</v>
      </c>
    </row>
    <row r="24" spans="1:16" x14ac:dyDescent="0.25">
      <c r="A24" s="197">
        <v>16</v>
      </c>
      <c r="B24" s="198" t="s">
        <v>103</v>
      </c>
      <c r="C24" s="199">
        <f>'[2]District AGRI'!O25</f>
        <v>37902</v>
      </c>
      <c r="D24" s="199">
        <f>'[2]District AGRI'!P25</f>
        <v>53997</v>
      </c>
      <c r="E24" s="199">
        <f t="shared" si="0"/>
        <v>2078</v>
      </c>
      <c r="F24" s="199">
        <f t="shared" si="0"/>
        <v>14973</v>
      </c>
      <c r="G24" s="199">
        <f>'[2]District MSME'!I24</f>
        <v>4</v>
      </c>
      <c r="H24" s="199">
        <f>'[2]District MSME'!J24</f>
        <v>728</v>
      </c>
      <c r="I24" s="199">
        <f>'[2]District MSME'!K24</f>
        <v>2082</v>
      </c>
      <c r="J24" s="199">
        <f>'[2]District MSME'!L24</f>
        <v>15701</v>
      </c>
      <c r="K24" s="199">
        <f>'[2]District OPS'!O24</f>
        <v>299</v>
      </c>
      <c r="L24" s="199">
        <f>'[2]District OPS'!P24</f>
        <v>402</v>
      </c>
      <c r="M24" s="200">
        <f t="shared" si="1"/>
        <v>40283</v>
      </c>
      <c r="N24" s="200">
        <f t="shared" si="1"/>
        <v>70100</v>
      </c>
      <c r="O24" s="201">
        <f>'[2]District OPS'!Q24</f>
        <v>32626</v>
      </c>
      <c r="P24" s="202">
        <f>'[2]District OPS'!R24</f>
        <v>45931</v>
      </c>
    </row>
    <row r="25" spans="1:16" x14ac:dyDescent="0.25">
      <c r="A25" s="197">
        <v>17</v>
      </c>
      <c r="B25" s="198" t="s">
        <v>256</v>
      </c>
      <c r="C25" s="199">
        <f>'[2]District AGRI'!O26</f>
        <v>31322</v>
      </c>
      <c r="D25" s="199">
        <f>'[2]District AGRI'!P26</f>
        <v>42882</v>
      </c>
      <c r="E25" s="199">
        <f t="shared" si="0"/>
        <v>3808</v>
      </c>
      <c r="F25" s="199">
        <f t="shared" si="0"/>
        <v>30337</v>
      </c>
      <c r="G25" s="199">
        <f>'[2]District MSME'!I25</f>
        <v>4</v>
      </c>
      <c r="H25" s="199">
        <f>'[2]District MSME'!J25</f>
        <v>857</v>
      </c>
      <c r="I25" s="199">
        <f>'[2]District MSME'!K25</f>
        <v>3812</v>
      </c>
      <c r="J25" s="199">
        <f>'[2]District MSME'!L25</f>
        <v>31194</v>
      </c>
      <c r="K25" s="199">
        <f>'[2]District OPS'!O25</f>
        <v>254</v>
      </c>
      <c r="L25" s="199">
        <f>'[2]District OPS'!P25</f>
        <v>709</v>
      </c>
      <c r="M25" s="200">
        <f t="shared" si="1"/>
        <v>35388</v>
      </c>
      <c r="N25" s="200">
        <f t="shared" si="1"/>
        <v>74785</v>
      </c>
      <c r="O25" s="201">
        <f>'[2]District OPS'!Q25</f>
        <v>25340</v>
      </c>
      <c r="P25" s="202">
        <f>'[2]District OPS'!R25</f>
        <v>27667</v>
      </c>
    </row>
    <row r="26" spans="1:16" x14ac:dyDescent="0.25">
      <c r="A26" s="197">
        <v>18</v>
      </c>
      <c r="B26" s="198" t="s">
        <v>105</v>
      </c>
      <c r="C26" s="199">
        <f>'[2]District AGRI'!O27</f>
        <v>71559</v>
      </c>
      <c r="D26" s="199">
        <f>'[2]District AGRI'!P27</f>
        <v>68611</v>
      </c>
      <c r="E26" s="199">
        <f t="shared" si="0"/>
        <v>3810</v>
      </c>
      <c r="F26" s="199">
        <f t="shared" si="0"/>
        <v>47547</v>
      </c>
      <c r="G26" s="199">
        <f>'[2]District MSME'!I26</f>
        <v>10</v>
      </c>
      <c r="H26" s="199">
        <f>'[2]District MSME'!J26</f>
        <v>3360</v>
      </c>
      <c r="I26" s="199">
        <f>'[2]District MSME'!K26</f>
        <v>3820</v>
      </c>
      <c r="J26" s="199">
        <f>'[2]District MSME'!L26</f>
        <v>50907</v>
      </c>
      <c r="K26" s="199">
        <f>'[2]District OPS'!O26</f>
        <v>1678</v>
      </c>
      <c r="L26" s="199">
        <f>'[2]District OPS'!P26</f>
        <v>4168</v>
      </c>
      <c r="M26" s="200">
        <f t="shared" si="1"/>
        <v>77057</v>
      </c>
      <c r="N26" s="200">
        <f t="shared" si="1"/>
        <v>123686</v>
      </c>
      <c r="O26" s="201">
        <f>'[2]District OPS'!Q26</f>
        <v>43552</v>
      </c>
      <c r="P26" s="202">
        <f>'[2]District OPS'!R26</f>
        <v>39875</v>
      </c>
    </row>
    <row r="27" spans="1:16" x14ac:dyDescent="0.25">
      <c r="A27" s="197">
        <v>19</v>
      </c>
      <c r="B27" s="198" t="s">
        <v>257</v>
      </c>
      <c r="C27" s="199">
        <f>'[2]District AGRI'!O28</f>
        <v>0</v>
      </c>
      <c r="D27" s="199">
        <f>'[2]District AGRI'!P28</f>
        <v>0</v>
      </c>
      <c r="E27" s="199">
        <f t="shared" si="0"/>
        <v>0</v>
      </c>
      <c r="F27" s="199">
        <f t="shared" si="0"/>
        <v>0</v>
      </c>
      <c r="G27" s="199">
        <f>'[2]District MSME'!I27</f>
        <v>0</v>
      </c>
      <c r="H27" s="199">
        <f>'[2]District MSME'!J27</f>
        <v>0</v>
      </c>
      <c r="I27" s="199">
        <f>'[2]District MSME'!K27</f>
        <v>0</v>
      </c>
      <c r="J27" s="199">
        <f>'[2]District MSME'!L27</f>
        <v>0</v>
      </c>
      <c r="K27" s="199">
        <f>'[2]District OPS'!O27</f>
        <v>0</v>
      </c>
      <c r="L27" s="199">
        <f>'[2]District OPS'!P27</f>
        <v>0</v>
      </c>
      <c r="M27" s="200">
        <f t="shared" si="1"/>
        <v>0</v>
      </c>
      <c r="N27" s="200">
        <f t="shared" si="1"/>
        <v>0</v>
      </c>
      <c r="O27" s="201">
        <f>'[2]District OPS'!Q27</f>
        <v>0</v>
      </c>
      <c r="P27" s="202">
        <f>'[2]District OPS'!R27</f>
        <v>0</v>
      </c>
    </row>
    <row r="28" spans="1:16" x14ac:dyDescent="0.25">
      <c r="A28" s="197">
        <v>20</v>
      </c>
      <c r="B28" s="198" t="s">
        <v>258</v>
      </c>
      <c r="C28" s="199">
        <f>'[2]District AGRI'!O29</f>
        <v>64470</v>
      </c>
      <c r="D28" s="199">
        <f>'[2]District AGRI'!P29</f>
        <v>43742</v>
      </c>
      <c r="E28" s="199">
        <f t="shared" si="0"/>
        <v>5765</v>
      </c>
      <c r="F28" s="199">
        <f t="shared" si="0"/>
        <v>34525</v>
      </c>
      <c r="G28" s="199">
        <f>'[2]District MSME'!I28</f>
        <v>13</v>
      </c>
      <c r="H28" s="199">
        <f>'[2]District MSME'!J28</f>
        <v>2237</v>
      </c>
      <c r="I28" s="199">
        <f>'[2]District MSME'!K28</f>
        <v>5778</v>
      </c>
      <c r="J28" s="199">
        <f>'[2]District MSME'!L28</f>
        <v>36762</v>
      </c>
      <c r="K28" s="199">
        <f>'[2]District OPS'!O28</f>
        <v>722</v>
      </c>
      <c r="L28" s="199">
        <f>'[2]District OPS'!P28</f>
        <v>1808</v>
      </c>
      <c r="M28" s="200">
        <f t="shared" si="1"/>
        <v>70970</v>
      </c>
      <c r="N28" s="200">
        <f t="shared" si="1"/>
        <v>82312</v>
      </c>
      <c r="O28" s="201">
        <f>'[2]District OPS'!Q28</f>
        <v>55463</v>
      </c>
      <c r="P28" s="202">
        <f>'[2]District OPS'!R28</f>
        <v>45229</v>
      </c>
    </row>
    <row r="29" spans="1:16" x14ac:dyDescent="0.25">
      <c r="A29" s="197">
        <v>21</v>
      </c>
      <c r="B29" s="198" t="s">
        <v>259</v>
      </c>
      <c r="C29" s="199">
        <f>'[2]District AGRI'!O30</f>
        <v>210069</v>
      </c>
      <c r="D29" s="199">
        <f>'[2]District AGRI'!P30</f>
        <v>494244</v>
      </c>
      <c r="E29" s="199">
        <f t="shared" si="0"/>
        <v>15387</v>
      </c>
      <c r="F29" s="199">
        <f t="shared" si="0"/>
        <v>296144</v>
      </c>
      <c r="G29" s="199">
        <f>'[2]District MSME'!I29</f>
        <v>178</v>
      </c>
      <c r="H29" s="199">
        <f>'[2]District MSME'!J29</f>
        <v>31270</v>
      </c>
      <c r="I29" s="199">
        <f>'[2]District MSME'!K29</f>
        <v>15565</v>
      </c>
      <c r="J29" s="199">
        <f>'[2]District MSME'!L29</f>
        <v>327414</v>
      </c>
      <c r="K29" s="199">
        <f>'[2]District OPS'!O29</f>
        <v>4352</v>
      </c>
      <c r="L29" s="199">
        <f>'[2]District OPS'!P29</f>
        <v>8545</v>
      </c>
      <c r="M29" s="200">
        <f t="shared" si="1"/>
        <v>229986</v>
      </c>
      <c r="N29" s="200">
        <f t="shared" si="1"/>
        <v>830203</v>
      </c>
      <c r="O29" s="201">
        <f>'[2]District OPS'!Q29</f>
        <v>141415</v>
      </c>
      <c r="P29" s="202">
        <f>'[2]District OPS'!R29</f>
        <v>278699</v>
      </c>
    </row>
    <row r="30" spans="1:16" x14ac:dyDescent="0.25">
      <c r="A30" s="197">
        <v>22</v>
      </c>
      <c r="B30" s="198" t="s">
        <v>260</v>
      </c>
      <c r="C30" s="199">
        <f>'[2]District AGRI'!O31</f>
        <v>0</v>
      </c>
      <c r="D30" s="199">
        <f>'[2]District AGRI'!P31</f>
        <v>0</v>
      </c>
      <c r="E30" s="199">
        <f t="shared" si="0"/>
        <v>0</v>
      </c>
      <c r="F30" s="199">
        <f t="shared" si="0"/>
        <v>0</v>
      </c>
      <c r="G30" s="199">
        <f>'[2]District MSME'!I30</f>
        <v>0</v>
      </c>
      <c r="H30" s="199">
        <f>'[2]District MSME'!J30</f>
        <v>0</v>
      </c>
      <c r="I30" s="199">
        <f>'[2]District MSME'!K30</f>
        <v>0</v>
      </c>
      <c r="J30" s="199">
        <f>'[2]District MSME'!L30</f>
        <v>0</v>
      </c>
      <c r="K30" s="199">
        <f>'[2]District OPS'!O30</f>
        <v>0</v>
      </c>
      <c r="L30" s="199">
        <f>'[2]District OPS'!P30</f>
        <v>0</v>
      </c>
      <c r="M30" s="200">
        <f t="shared" si="1"/>
        <v>0</v>
      </c>
      <c r="N30" s="200">
        <f t="shared" si="1"/>
        <v>0</v>
      </c>
      <c r="O30" s="201">
        <f>'[2]District OPS'!Q30</f>
        <v>0</v>
      </c>
      <c r="P30" s="202">
        <f>'[2]District OPS'!R30</f>
        <v>0</v>
      </c>
    </row>
    <row r="31" spans="1:16" x14ac:dyDescent="0.25">
      <c r="A31" s="197">
        <v>23</v>
      </c>
      <c r="B31" s="198" t="s">
        <v>261</v>
      </c>
      <c r="C31" s="199">
        <f>'[2]District AGRI'!O32</f>
        <v>241790</v>
      </c>
      <c r="D31" s="199">
        <f>'[2]District AGRI'!P32</f>
        <v>431369</v>
      </c>
      <c r="E31" s="199">
        <f t="shared" si="0"/>
        <v>9902</v>
      </c>
      <c r="F31" s="199">
        <f t="shared" si="0"/>
        <v>158010</v>
      </c>
      <c r="G31" s="199">
        <f>'[2]District MSME'!I31</f>
        <v>60</v>
      </c>
      <c r="H31" s="199">
        <f>'[2]District MSME'!J31</f>
        <v>7271</v>
      </c>
      <c r="I31" s="199">
        <f>'[2]District MSME'!K31</f>
        <v>9962</v>
      </c>
      <c r="J31" s="199">
        <f>'[2]District MSME'!L31</f>
        <v>165281</v>
      </c>
      <c r="K31" s="199">
        <f>'[2]District OPS'!O31</f>
        <v>3682</v>
      </c>
      <c r="L31" s="199">
        <f>'[2]District OPS'!P31</f>
        <v>5816</v>
      </c>
      <c r="M31" s="200">
        <f t="shared" si="1"/>
        <v>255434</v>
      </c>
      <c r="N31" s="200">
        <f t="shared" si="1"/>
        <v>602466</v>
      </c>
      <c r="O31" s="201">
        <f>'[2]District OPS'!Q31</f>
        <v>148867</v>
      </c>
      <c r="P31" s="202">
        <f>'[2]District OPS'!R31</f>
        <v>244357</v>
      </c>
    </row>
    <row r="32" spans="1:16" x14ac:dyDescent="0.25">
      <c r="A32" s="197">
        <v>24</v>
      </c>
      <c r="B32" s="198" t="s">
        <v>262</v>
      </c>
      <c r="C32" s="199">
        <f>'[2]District AGRI'!O33</f>
        <v>338088</v>
      </c>
      <c r="D32" s="199">
        <f>'[2]District AGRI'!P33</f>
        <v>583119</v>
      </c>
      <c r="E32" s="199">
        <f t="shared" si="0"/>
        <v>51817</v>
      </c>
      <c r="F32" s="199">
        <f t="shared" si="0"/>
        <v>2407837</v>
      </c>
      <c r="G32" s="199">
        <f>'[2]District MSME'!I32</f>
        <v>1954</v>
      </c>
      <c r="H32" s="199">
        <f>'[2]District MSME'!J32</f>
        <v>760573</v>
      </c>
      <c r="I32" s="199">
        <f>'[2]District MSME'!K32</f>
        <v>53771</v>
      </c>
      <c r="J32" s="199">
        <f>'[2]District MSME'!L32</f>
        <v>3168410</v>
      </c>
      <c r="K32" s="199">
        <f>'[2]District OPS'!O32</f>
        <v>24033</v>
      </c>
      <c r="L32" s="199">
        <f>'[2]District OPS'!P32</f>
        <v>91882</v>
      </c>
      <c r="M32" s="200">
        <f t="shared" si="1"/>
        <v>415892</v>
      </c>
      <c r="N32" s="200">
        <f t="shared" si="1"/>
        <v>3843411</v>
      </c>
      <c r="O32" s="201">
        <f>'[2]District OPS'!Q32</f>
        <v>256349</v>
      </c>
      <c r="P32" s="202">
        <f>'[2]District OPS'!R32</f>
        <v>350012</v>
      </c>
    </row>
    <row r="33" spans="1:16" x14ac:dyDescent="0.25">
      <c r="A33" s="197">
        <v>25</v>
      </c>
      <c r="B33" s="198" t="s">
        <v>263</v>
      </c>
      <c r="C33" s="199">
        <f>'[2]District AGRI'!O34</f>
        <v>57692</v>
      </c>
      <c r="D33" s="199">
        <f>'[2]District AGRI'!P34</f>
        <v>79797</v>
      </c>
      <c r="E33" s="199">
        <f t="shared" si="0"/>
        <v>1890</v>
      </c>
      <c r="F33" s="199">
        <f t="shared" si="0"/>
        <v>43374</v>
      </c>
      <c r="G33" s="199">
        <f>'[2]District MSME'!I33</f>
        <v>4</v>
      </c>
      <c r="H33" s="199">
        <f>'[2]District MSME'!J33</f>
        <v>1828</v>
      </c>
      <c r="I33" s="199">
        <f>'[2]District MSME'!K33</f>
        <v>1894</v>
      </c>
      <c r="J33" s="199">
        <f>'[2]District MSME'!L33</f>
        <v>45202</v>
      </c>
      <c r="K33" s="199">
        <f>'[2]District OPS'!O33</f>
        <v>794</v>
      </c>
      <c r="L33" s="199">
        <f>'[2]District OPS'!P33</f>
        <v>443</v>
      </c>
      <c r="M33" s="200">
        <f t="shared" si="1"/>
        <v>60380</v>
      </c>
      <c r="N33" s="200">
        <f t="shared" si="1"/>
        <v>125442</v>
      </c>
      <c r="O33" s="201">
        <f>'[2]District OPS'!Q33</f>
        <v>16070</v>
      </c>
      <c r="P33" s="202">
        <f>'[2]District OPS'!R33</f>
        <v>32921</v>
      </c>
    </row>
    <row r="34" spans="1:16" x14ac:dyDescent="0.25">
      <c r="A34" s="197">
        <v>26</v>
      </c>
      <c r="B34" s="198" t="s">
        <v>264</v>
      </c>
      <c r="C34" s="199">
        <f>'[2]District AGRI'!O35</f>
        <v>118064</v>
      </c>
      <c r="D34" s="199">
        <f>'[2]District AGRI'!P35</f>
        <v>100455</v>
      </c>
      <c r="E34" s="199">
        <f t="shared" si="0"/>
        <v>4674</v>
      </c>
      <c r="F34" s="199">
        <f t="shared" si="0"/>
        <v>58530</v>
      </c>
      <c r="G34" s="199">
        <f>'[2]District MSME'!I34</f>
        <v>11</v>
      </c>
      <c r="H34" s="199">
        <f>'[2]District MSME'!J34</f>
        <v>3383</v>
      </c>
      <c r="I34" s="199">
        <f>'[2]District MSME'!K34</f>
        <v>4685</v>
      </c>
      <c r="J34" s="199">
        <f>'[2]District MSME'!L34</f>
        <v>61913</v>
      </c>
      <c r="K34" s="199">
        <f>'[2]District OPS'!O34</f>
        <v>895</v>
      </c>
      <c r="L34" s="199">
        <f>'[2]District OPS'!P34</f>
        <v>1396</v>
      </c>
      <c r="M34" s="200">
        <f t="shared" si="1"/>
        <v>123644</v>
      </c>
      <c r="N34" s="200">
        <f t="shared" si="1"/>
        <v>163764</v>
      </c>
      <c r="O34" s="201">
        <f>'[2]District OPS'!Q34</f>
        <v>61632</v>
      </c>
      <c r="P34" s="202">
        <f>'[2]District OPS'!R34</f>
        <v>46289</v>
      </c>
    </row>
    <row r="35" spans="1:16" x14ac:dyDescent="0.25">
      <c r="A35" s="197">
        <v>27</v>
      </c>
      <c r="B35" s="198" t="s">
        <v>265</v>
      </c>
      <c r="C35" s="199">
        <f>'[2]District AGRI'!O36</f>
        <v>172304</v>
      </c>
      <c r="D35" s="199">
        <f>'[2]District AGRI'!P36</f>
        <v>166939</v>
      </c>
      <c r="E35" s="199">
        <f t="shared" si="0"/>
        <v>6626</v>
      </c>
      <c r="F35" s="199">
        <f t="shared" si="0"/>
        <v>55748</v>
      </c>
      <c r="G35" s="199">
        <f>'[2]District MSME'!I35</f>
        <v>8</v>
      </c>
      <c r="H35" s="199">
        <f>'[2]District MSME'!J35</f>
        <v>1899</v>
      </c>
      <c r="I35" s="199">
        <f>'[2]District MSME'!K35</f>
        <v>6634</v>
      </c>
      <c r="J35" s="199">
        <f>'[2]District MSME'!L35</f>
        <v>57647</v>
      </c>
      <c r="K35" s="199">
        <f>'[2]District OPS'!O35</f>
        <v>1134</v>
      </c>
      <c r="L35" s="199">
        <f>'[2]District OPS'!P35</f>
        <v>1635</v>
      </c>
      <c r="M35" s="200">
        <f t="shared" si="1"/>
        <v>180072</v>
      </c>
      <c r="N35" s="200">
        <f t="shared" si="1"/>
        <v>226221</v>
      </c>
      <c r="O35" s="201">
        <f>'[2]District OPS'!Q35</f>
        <v>132533</v>
      </c>
      <c r="P35" s="202">
        <f>'[2]District OPS'!R35</f>
        <v>116140</v>
      </c>
    </row>
    <row r="36" spans="1:16" x14ac:dyDescent="0.25">
      <c r="A36" s="197">
        <v>28</v>
      </c>
      <c r="B36" s="198" t="s">
        <v>266</v>
      </c>
      <c r="C36" s="199">
        <f>'[2]District AGRI'!O37</f>
        <v>225579</v>
      </c>
      <c r="D36" s="199">
        <f>'[2]District AGRI'!P37</f>
        <v>292045</v>
      </c>
      <c r="E36" s="199">
        <f t="shared" si="0"/>
        <v>11695</v>
      </c>
      <c r="F36" s="199">
        <f t="shared" si="0"/>
        <v>110327</v>
      </c>
      <c r="G36" s="199">
        <f>'[2]District MSME'!I36</f>
        <v>51</v>
      </c>
      <c r="H36" s="199">
        <f>'[2]District MSME'!J36</f>
        <v>3633</v>
      </c>
      <c r="I36" s="199">
        <f>'[2]District MSME'!K36</f>
        <v>11746</v>
      </c>
      <c r="J36" s="199">
        <f>'[2]District MSME'!L36</f>
        <v>113960</v>
      </c>
      <c r="K36" s="199">
        <f>'[2]District OPS'!O36</f>
        <v>1731</v>
      </c>
      <c r="L36" s="199">
        <f>'[2]District OPS'!P36</f>
        <v>3756</v>
      </c>
      <c r="M36" s="200">
        <f t="shared" si="1"/>
        <v>239056</v>
      </c>
      <c r="N36" s="200">
        <f t="shared" si="1"/>
        <v>409761</v>
      </c>
      <c r="O36" s="201">
        <f>'[2]District OPS'!Q36</f>
        <v>163286</v>
      </c>
      <c r="P36" s="202">
        <f>'[2]District OPS'!R36</f>
        <v>219216</v>
      </c>
    </row>
    <row r="37" spans="1:16" x14ac:dyDescent="0.25">
      <c r="A37" s="197">
        <v>29</v>
      </c>
      <c r="B37" s="198" t="s">
        <v>267</v>
      </c>
      <c r="C37" s="199">
        <f>'[2]District AGRI'!O38</f>
        <v>98226</v>
      </c>
      <c r="D37" s="199">
        <f>'[2]District AGRI'!P38</f>
        <v>231941</v>
      </c>
      <c r="E37" s="199">
        <f t="shared" si="0"/>
        <v>17751</v>
      </c>
      <c r="F37" s="199">
        <f t="shared" si="0"/>
        <v>698837</v>
      </c>
      <c r="G37" s="199">
        <f>'[2]District MSME'!I37</f>
        <v>403</v>
      </c>
      <c r="H37" s="199">
        <f>'[2]District MSME'!J37</f>
        <v>157715</v>
      </c>
      <c r="I37" s="199">
        <f>'[2]District MSME'!K37</f>
        <v>18154</v>
      </c>
      <c r="J37" s="199">
        <f>'[2]District MSME'!L37</f>
        <v>856552</v>
      </c>
      <c r="K37" s="199">
        <f>'[2]District OPS'!O37</f>
        <v>13273</v>
      </c>
      <c r="L37" s="199">
        <f>'[2]District OPS'!P37</f>
        <v>30913</v>
      </c>
      <c r="M37" s="200">
        <f t="shared" si="1"/>
        <v>129653</v>
      </c>
      <c r="N37" s="200">
        <f t="shared" si="1"/>
        <v>1119406</v>
      </c>
      <c r="O37" s="201">
        <f>'[2]District OPS'!Q37</f>
        <v>56569</v>
      </c>
      <c r="P37" s="202">
        <f>'[2]District OPS'!R37</f>
        <v>109375</v>
      </c>
    </row>
    <row r="38" spans="1:16" x14ac:dyDescent="0.25">
      <c r="A38" s="197">
        <v>30</v>
      </c>
      <c r="B38" s="198" t="s">
        <v>268</v>
      </c>
      <c r="C38" s="199">
        <f>'[2]District AGRI'!O39</f>
        <v>51342</v>
      </c>
      <c r="D38" s="199">
        <f>'[2]District AGRI'!P39</f>
        <v>46595</v>
      </c>
      <c r="E38" s="199">
        <f t="shared" si="0"/>
        <v>4031</v>
      </c>
      <c r="F38" s="199">
        <f t="shared" si="0"/>
        <v>29630</v>
      </c>
      <c r="G38" s="199">
        <f>'[2]District MSME'!I38</f>
        <v>4</v>
      </c>
      <c r="H38" s="199">
        <f>'[2]District MSME'!J38</f>
        <v>975</v>
      </c>
      <c r="I38" s="199">
        <f>'[2]District MSME'!K38</f>
        <v>4035</v>
      </c>
      <c r="J38" s="199">
        <f>'[2]District MSME'!L38</f>
        <v>30605</v>
      </c>
      <c r="K38" s="199">
        <f>'[2]District OPS'!O38</f>
        <v>313</v>
      </c>
      <c r="L38" s="199">
        <f>'[2]District OPS'!P38</f>
        <v>699</v>
      </c>
      <c r="M38" s="200">
        <f t="shared" si="1"/>
        <v>55690</v>
      </c>
      <c r="N38" s="200">
        <f t="shared" si="1"/>
        <v>77899</v>
      </c>
      <c r="O38" s="201">
        <f>'[2]District OPS'!Q38</f>
        <v>45411</v>
      </c>
      <c r="P38" s="202">
        <f>'[2]District OPS'!R38</f>
        <v>41804</v>
      </c>
    </row>
    <row r="39" spans="1:16" x14ac:dyDescent="0.25">
      <c r="A39" s="197">
        <v>31</v>
      </c>
      <c r="B39" s="198" t="s">
        <v>269</v>
      </c>
      <c r="C39" s="199">
        <f>'[2]District AGRI'!O40</f>
        <v>0</v>
      </c>
      <c r="D39" s="199">
        <f>'[2]District AGRI'!P40</f>
        <v>0</v>
      </c>
      <c r="E39" s="199">
        <f t="shared" si="0"/>
        <v>0</v>
      </c>
      <c r="F39" s="199">
        <f t="shared" si="0"/>
        <v>0</v>
      </c>
      <c r="G39" s="199">
        <f>'[2]District MSME'!I39</f>
        <v>0</v>
      </c>
      <c r="H39" s="199">
        <f>'[2]District MSME'!J39</f>
        <v>0</v>
      </c>
      <c r="I39" s="199">
        <f>'[2]District MSME'!K39</f>
        <v>0</v>
      </c>
      <c r="J39" s="199">
        <f>'[2]District MSME'!L39</f>
        <v>0</v>
      </c>
      <c r="K39" s="199">
        <f>'[2]District OPS'!O39</f>
        <v>0</v>
      </c>
      <c r="L39" s="199">
        <f>'[2]District OPS'!P39</f>
        <v>0</v>
      </c>
      <c r="M39" s="200">
        <f t="shared" si="1"/>
        <v>0</v>
      </c>
      <c r="N39" s="200">
        <f t="shared" si="1"/>
        <v>0</v>
      </c>
      <c r="O39" s="201">
        <f>'[2]District OPS'!Q39</f>
        <v>0</v>
      </c>
      <c r="P39" s="202">
        <f>'[2]District OPS'!R39</f>
        <v>0</v>
      </c>
    </row>
    <row r="40" spans="1:16" x14ac:dyDescent="0.25">
      <c r="A40" s="197">
        <v>32</v>
      </c>
      <c r="B40" s="198" t="s">
        <v>116</v>
      </c>
      <c r="C40" s="199">
        <f>'[2]District AGRI'!O41</f>
        <v>70269</v>
      </c>
      <c r="D40" s="199">
        <f>'[2]District AGRI'!P41</f>
        <v>103635</v>
      </c>
      <c r="E40" s="199">
        <f t="shared" si="0"/>
        <v>4670</v>
      </c>
      <c r="F40" s="199">
        <f t="shared" si="0"/>
        <v>244819</v>
      </c>
      <c r="G40" s="199">
        <f>'[2]District MSME'!I40</f>
        <v>120</v>
      </c>
      <c r="H40" s="199">
        <f>'[2]District MSME'!J40</f>
        <v>77825</v>
      </c>
      <c r="I40" s="199">
        <f>'[2]District MSME'!K40</f>
        <v>4790</v>
      </c>
      <c r="J40" s="199">
        <f>'[2]District MSME'!L40</f>
        <v>322644</v>
      </c>
      <c r="K40" s="199">
        <f>'[2]District OPS'!O40</f>
        <v>1242</v>
      </c>
      <c r="L40" s="199">
        <f>'[2]District OPS'!P40</f>
        <v>4793</v>
      </c>
      <c r="M40" s="200">
        <f t="shared" si="1"/>
        <v>76301</v>
      </c>
      <c r="N40" s="200">
        <f t="shared" si="1"/>
        <v>431072</v>
      </c>
      <c r="O40" s="201">
        <f>'[2]District OPS'!Q40</f>
        <v>58483</v>
      </c>
      <c r="P40" s="202">
        <f>'[2]District OPS'!R40</f>
        <v>82045</v>
      </c>
    </row>
    <row r="41" spans="1:16" x14ac:dyDescent="0.25">
      <c r="A41" s="197">
        <v>33</v>
      </c>
      <c r="B41" s="198" t="s">
        <v>270</v>
      </c>
      <c r="C41" s="199">
        <f>'[2]District AGRI'!O42</f>
        <v>138111</v>
      </c>
      <c r="D41" s="199">
        <f>'[2]District AGRI'!P42</f>
        <v>264209</v>
      </c>
      <c r="E41" s="199">
        <f t="shared" ref="E41:F56" si="2">I41-G41</f>
        <v>17048</v>
      </c>
      <c r="F41" s="199">
        <f t="shared" si="2"/>
        <v>371576</v>
      </c>
      <c r="G41" s="199">
        <f>'[2]District MSME'!I41</f>
        <v>311</v>
      </c>
      <c r="H41" s="199">
        <f>'[2]District MSME'!J41</f>
        <v>57106</v>
      </c>
      <c r="I41" s="199">
        <f>'[2]District MSME'!K41</f>
        <v>17359</v>
      </c>
      <c r="J41" s="199">
        <f>'[2]District MSME'!L41</f>
        <v>428682</v>
      </c>
      <c r="K41" s="199">
        <f>'[2]District OPS'!O41</f>
        <v>4702</v>
      </c>
      <c r="L41" s="199">
        <f>'[2]District OPS'!P41</f>
        <v>14498</v>
      </c>
      <c r="M41" s="200">
        <f t="shared" ref="M41:N56" si="3">C41+I41+K41</f>
        <v>160172</v>
      </c>
      <c r="N41" s="200">
        <f t="shared" si="3"/>
        <v>707389</v>
      </c>
      <c r="O41" s="201">
        <f>'[2]District OPS'!Q41</f>
        <v>109220</v>
      </c>
      <c r="P41" s="202">
        <f>'[2]District OPS'!R41</f>
        <v>183194</v>
      </c>
    </row>
    <row r="42" spans="1:16" x14ac:dyDescent="0.25">
      <c r="A42" s="197">
        <v>34</v>
      </c>
      <c r="B42" s="198" t="s">
        <v>118</v>
      </c>
      <c r="C42" s="199">
        <f>'[2]District AGRI'!O43</f>
        <v>119072</v>
      </c>
      <c r="D42" s="199">
        <f>'[2]District AGRI'!P43</f>
        <v>118906</v>
      </c>
      <c r="E42" s="199">
        <f t="shared" si="2"/>
        <v>4934</v>
      </c>
      <c r="F42" s="199">
        <f t="shared" si="2"/>
        <v>64038</v>
      </c>
      <c r="G42" s="199">
        <f>'[2]District MSME'!I42</f>
        <v>65</v>
      </c>
      <c r="H42" s="199">
        <f>'[2]District MSME'!J42</f>
        <v>11497</v>
      </c>
      <c r="I42" s="199">
        <f>'[2]District MSME'!K42</f>
        <v>4999</v>
      </c>
      <c r="J42" s="199">
        <f>'[2]District MSME'!L42</f>
        <v>75535</v>
      </c>
      <c r="K42" s="199">
        <f>'[2]District OPS'!O42</f>
        <v>1091</v>
      </c>
      <c r="L42" s="199">
        <f>'[2]District OPS'!P42</f>
        <v>3140</v>
      </c>
      <c r="M42" s="200">
        <f t="shared" si="3"/>
        <v>125162</v>
      </c>
      <c r="N42" s="200">
        <f t="shared" si="3"/>
        <v>197581</v>
      </c>
      <c r="O42" s="201">
        <f>'[2]District OPS'!Q42</f>
        <v>97877</v>
      </c>
      <c r="P42" s="202">
        <f>'[2]District OPS'!R42</f>
        <v>95523</v>
      </c>
    </row>
    <row r="43" spans="1:16" x14ac:dyDescent="0.25">
      <c r="A43" s="197">
        <v>35</v>
      </c>
      <c r="B43" s="198" t="s">
        <v>271</v>
      </c>
      <c r="C43" s="199">
        <f>'[2]District AGRI'!O44</f>
        <v>100091</v>
      </c>
      <c r="D43" s="199">
        <f>'[2]District AGRI'!P44</f>
        <v>117075</v>
      </c>
      <c r="E43" s="199">
        <f t="shared" si="2"/>
        <v>4296</v>
      </c>
      <c r="F43" s="199">
        <f t="shared" si="2"/>
        <v>75293</v>
      </c>
      <c r="G43" s="199">
        <f>'[2]District MSME'!I43</f>
        <v>60</v>
      </c>
      <c r="H43" s="199">
        <f>'[2]District MSME'!J43</f>
        <v>8190</v>
      </c>
      <c r="I43" s="199">
        <f>'[2]District MSME'!K43</f>
        <v>4356</v>
      </c>
      <c r="J43" s="199">
        <f>'[2]District MSME'!L43</f>
        <v>83483</v>
      </c>
      <c r="K43" s="199">
        <f>'[2]District OPS'!O43</f>
        <v>1110</v>
      </c>
      <c r="L43" s="199">
        <f>'[2]District OPS'!P43</f>
        <v>2387</v>
      </c>
      <c r="M43" s="200">
        <f t="shared" si="3"/>
        <v>105557</v>
      </c>
      <c r="N43" s="200">
        <f t="shared" si="3"/>
        <v>202945</v>
      </c>
      <c r="O43" s="201">
        <f>'[2]District OPS'!Q43</f>
        <v>46993</v>
      </c>
      <c r="P43" s="202">
        <f>'[2]District OPS'!R43</f>
        <v>49417</v>
      </c>
    </row>
    <row r="44" spans="1:16" x14ac:dyDescent="0.25">
      <c r="A44" s="197">
        <v>36</v>
      </c>
      <c r="B44" s="198" t="s">
        <v>272</v>
      </c>
      <c r="C44" s="199">
        <f>'[2]District AGRI'!O45</f>
        <v>0</v>
      </c>
      <c r="D44" s="199">
        <f>'[2]District AGRI'!P45</f>
        <v>0</v>
      </c>
      <c r="E44" s="199">
        <f t="shared" si="2"/>
        <v>0</v>
      </c>
      <c r="F44" s="199">
        <f t="shared" si="2"/>
        <v>0</v>
      </c>
      <c r="G44" s="199">
        <f>'[2]District MSME'!I44</f>
        <v>0</v>
      </c>
      <c r="H44" s="199">
        <f>'[2]District MSME'!J44</f>
        <v>0</v>
      </c>
      <c r="I44" s="199">
        <f>'[2]District MSME'!K44</f>
        <v>0</v>
      </c>
      <c r="J44" s="199">
        <f>'[2]District MSME'!L44</f>
        <v>0</v>
      </c>
      <c r="K44" s="199">
        <f>'[2]District OPS'!O44</f>
        <v>0</v>
      </c>
      <c r="L44" s="199">
        <f>'[2]District OPS'!P44</f>
        <v>0</v>
      </c>
      <c r="M44" s="200">
        <f t="shared" si="3"/>
        <v>0</v>
      </c>
      <c r="N44" s="200">
        <f t="shared" si="3"/>
        <v>0</v>
      </c>
      <c r="O44" s="201">
        <f>'[2]District OPS'!Q44</f>
        <v>0</v>
      </c>
      <c r="P44" s="202">
        <f>'[2]District OPS'!R44</f>
        <v>0</v>
      </c>
    </row>
    <row r="45" spans="1:16" x14ac:dyDescent="0.25">
      <c r="A45" s="197">
        <v>37</v>
      </c>
      <c r="B45" s="198" t="s">
        <v>273</v>
      </c>
      <c r="C45" s="199">
        <f>'[2]District AGRI'!O46</f>
        <v>73542</v>
      </c>
      <c r="D45" s="199">
        <f>'[2]District AGRI'!P46</f>
        <v>88995</v>
      </c>
      <c r="E45" s="199">
        <f t="shared" si="2"/>
        <v>7762</v>
      </c>
      <c r="F45" s="199">
        <f t="shared" si="2"/>
        <v>189730</v>
      </c>
      <c r="G45" s="199">
        <f>'[2]District MSME'!I45</f>
        <v>71</v>
      </c>
      <c r="H45" s="199">
        <f>'[2]District MSME'!J45</f>
        <v>34505</v>
      </c>
      <c r="I45" s="199">
        <f>'[2]District MSME'!K45</f>
        <v>7833</v>
      </c>
      <c r="J45" s="199">
        <f>'[2]District MSME'!L45</f>
        <v>224235</v>
      </c>
      <c r="K45" s="199">
        <f>'[2]District OPS'!O45</f>
        <v>2842</v>
      </c>
      <c r="L45" s="199">
        <f>'[2]District OPS'!P45</f>
        <v>4199</v>
      </c>
      <c r="M45" s="200">
        <f t="shared" si="3"/>
        <v>84217</v>
      </c>
      <c r="N45" s="200">
        <f t="shared" si="3"/>
        <v>317429</v>
      </c>
      <c r="O45" s="201">
        <f>'[2]District OPS'!Q45</f>
        <v>49312</v>
      </c>
      <c r="P45" s="202">
        <f>'[2]District OPS'!R45</f>
        <v>74610</v>
      </c>
    </row>
    <row r="46" spans="1:16" x14ac:dyDescent="0.25">
      <c r="A46" s="197">
        <v>38</v>
      </c>
      <c r="B46" s="198" t="s">
        <v>121</v>
      </c>
      <c r="C46" s="199">
        <f>'[2]District AGRI'!O47</f>
        <v>39211</v>
      </c>
      <c r="D46" s="199">
        <f>'[2]District AGRI'!P47</f>
        <v>63723</v>
      </c>
      <c r="E46" s="199">
        <f t="shared" si="2"/>
        <v>1579</v>
      </c>
      <c r="F46" s="199">
        <f t="shared" si="2"/>
        <v>20499</v>
      </c>
      <c r="G46" s="199">
        <f>'[2]District MSME'!I46</f>
        <v>3</v>
      </c>
      <c r="H46" s="199">
        <f>'[2]District MSME'!J46</f>
        <v>1670</v>
      </c>
      <c r="I46" s="199">
        <f>'[2]District MSME'!K46</f>
        <v>1582</v>
      </c>
      <c r="J46" s="199">
        <f>'[2]District MSME'!L46</f>
        <v>22169</v>
      </c>
      <c r="K46" s="199">
        <f>'[2]District OPS'!O46</f>
        <v>300</v>
      </c>
      <c r="L46" s="199">
        <f>'[2]District OPS'!P46</f>
        <v>4117</v>
      </c>
      <c r="M46" s="200">
        <f t="shared" si="3"/>
        <v>41093</v>
      </c>
      <c r="N46" s="200">
        <f t="shared" si="3"/>
        <v>90009</v>
      </c>
      <c r="O46" s="201">
        <f>'[2]District OPS'!Q46</f>
        <v>18513</v>
      </c>
      <c r="P46" s="202">
        <f>'[2]District OPS'!R46</f>
        <v>23279</v>
      </c>
    </row>
    <row r="47" spans="1:16" x14ac:dyDescent="0.25">
      <c r="A47" s="197">
        <v>39</v>
      </c>
      <c r="B47" s="198" t="s">
        <v>274</v>
      </c>
      <c r="C47" s="199">
        <f>'[2]District AGRI'!O48</f>
        <v>67175</v>
      </c>
      <c r="D47" s="199">
        <f>'[2]District AGRI'!P48</f>
        <v>59913</v>
      </c>
      <c r="E47" s="199">
        <f t="shared" si="2"/>
        <v>3665</v>
      </c>
      <c r="F47" s="199">
        <f t="shared" si="2"/>
        <v>20075</v>
      </c>
      <c r="G47" s="199">
        <f>'[2]District MSME'!I47</f>
        <v>1</v>
      </c>
      <c r="H47" s="199">
        <f>'[2]District MSME'!J47</f>
        <v>65</v>
      </c>
      <c r="I47" s="199">
        <f>'[2]District MSME'!K47</f>
        <v>3666</v>
      </c>
      <c r="J47" s="199">
        <f>'[2]District MSME'!L47</f>
        <v>20140</v>
      </c>
      <c r="K47" s="199">
        <f>'[2]District OPS'!O47</f>
        <v>437</v>
      </c>
      <c r="L47" s="199">
        <f>'[2]District OPS'!P47</f>
        <v>825</v>
      </c>
      <c r="M47" s="200">
        <f t="shared" si="3"/>
        <v>71278</v>
      </c>
      <c r="N47" s="200">
        <f t="shared" si="3"/>
        <v>80878</v>
      </c>
      <c r="O47" s="201">
        <f>'[2]District OPS'!Q47</f>
        <v>57830</v>
      </c>
      <c r="P47" s="202">
        <f>'[2]District OPS'!R47</f>
        <v>49463</v>
      </c>
    </row>
    <row r="48" spans="1:16" x14ac:dyDescent="0.25">
      <c r="A48" s="197">
        <v>40</v>
      </c>
      <c r="B48" s="198" t="s">
        <v>275</v>
      </c>
      <c r="C48" s="199">
        <f>'[2]District AGRI'!O49</f>
        <v>41956</v>
      </c>
      <c r="D48" s="199">
        <f>'[2]District AGRI'!P49</f>
        <v>31388</v>
      </c>
      <c r="E48" s="199">
        <f t="shared" si="2"/>
        <v>6053</v>
      </c>
      <c r="F48" s="199">
        <f t="shared" si="2"/>
        <v>66021</v>
      </c>
      <c r="G48" s="199">
        <f>'[2]District MSME'!I48</f>
        <v>8</v>
      </c>
      <c r="H48" s="199">
        <f>'[2]District MSME'!J48</f>
        <v>6454</v>
      </c>
      <c r="I48" s="199">
        <f>'[2]District MSME'!K48</f>
        <v>6061</v>
      </c>
      <c r="J48" s="199">
        <f>'[2]District MSME'!L48</f>
        <v>72475</v>
      </c>
      <c r="K48" s="199">
        <f>'[2]District OPS'!O48</f>
        <v>1312</v>
      </c>
      <c r="L48" s="199">
        <f>'[2]District OPS'!P48</f>
        <v>2485</v>
      </c>
      <c r="M48" s="200">
        <f t="shared" si="3"/>
        <v>49329</v>
      </c>
      <c r="N48" s="200">
        <f t="shared" si="3"/>
        <v>106348</v>
      </c>
      <c r="O48" s="201">
        <f>'[2]District OPS'!Q48</f>
        <v>36191</v>
      </c>
      <c r="P48" s="202">
        <f>'[2]District OPS'!R48</f>
        <v>26029</v>
      </c>
    </row>
    <row r="49" spans="1:16" x14ac:dyDescent="0.25">
      <c r="A49" s="197">
        <v>41</v>
      </c>
      <c r="B49" s="198" t="s">
        <v>124</v>
      </c>
      <c r="C49" s="199">
        <f>'[2]District AGRI'!O50</f>
        <v>25496</v>
      </c>
      <c r="D49" s="199">
        <f>'[2]District AGRI'!P50</f>
        <v>16340</v>
      </c>
      <c r="E49" s="199">
        <f t="shared" si="2"/>
        <v>982</v>
      </c>
      <c r="F49" s="199">
        <f t="shared" si="2"/>
        <v>4367</v>
      </c>
      <c r="G49" s="199">
        <f>'[2]District MSME'!I49</f>
        <v>2</v>
      </c>
      <c r="H49" s="199">
        <f>'[2]District MSME'!J49</f>
        <v>65</v>
      </c>
      <c r="I49" s="199">
        <f>'[2]District MSME'!K49</f>
        <v>984</v>
      </c>
      <c r="J49" s="199">
        <f>'[2]District MSME'!L49</f>
        <v>4432</v>
      </c>
      <c r="K49" s="199">
        <f>'[2]District OPS'!O49</f>
        <v>588</v>
      </c>
      <c r="L49" s="199">
        <f>'[2]District OPS'!P49</f>
        <v>523</v>
      </c>
      <c r="M49" s="200">
        <f t="shared" si="3"/>
        <v>27068</v>
      </c>
      <c r="N49" s="200">
        <f t="shared" si="3"/>
        <v>21295</v>
      </c>
      <c r="O49" s="201">
        <f>'[2]District OPS'!Q49</f>
        <v>22796</v>
      </c>
      <c r="P49" s="202">
        <f>'[2]District OPS'!R49</f>
        <v>13504</v>
      </c>
    </row>
    <row r="50" spans="1:16" x14ac:dyDescent="0.25">
      <c r="A50" s="197">
        <v>42</v>
      </c>
      <c r="B50" s="198" t="s">
        <v>276</v>
      </c>
      <c r="C50" s="199">
        <f>'[2]District AGRI'!O51</f>
        <v>0</v>
      </c>
      <c r="D50" s="199">
        <f>'[2]District AGRI'!P51</f>
        <v>0</v>
      </c>
      <c r="E50" s="199">
        <f t="shared" si="2"/>
        <v>0</v>
      </c>
      <c r="F50" s="199">
        <f t="shared" si="2"/>
        <v>0</v>
      </c>
      <c r="G50" s="199">
        <f>'[2]District MSME'!I50</f>
        <v>0</v>
      </c>
      <c r="H50" s="199">
        <f>'[2]District MSME'!J50</f>
        <v>0</v>
      </c>
      <c r="I50" s="199">
        <f>'[2]District MSME'!K50</f>
        <v>0</v>
      </c>
      <c r="J50" s="199">
        <f>'[2]District MSME'!L50</f>
        <v>0</v>
      </c>
      <c r="K50" s="199">
        <f>'[2]District OPS'!O50</f>
        <v>0</v>
      </c>
      <c r="L50" s="199">
        <f>'[2]District OPS'!P50</f>
        <v>0</v>
      </c>
      <c r="M50" s="200">
        <f t="shared" si="3"/>
        <v>0</v>
      </c>
      <c r="N50" s="200">
        <f t="shared" si="3"/>
        <v>0</v>
      </c>
      <c r="O50" s="201">
        <f>'[2]District OPS'!Q50</f>
        <v>0</v>
      </c>
      <c r="P50" s="202">
        <f>'[2]District OPS'!R50</f>
        <v>0</v>
      </c>
    </row>
    <row r="51" spans="1:16" x14ac:dyDescent="0.25">
      <c r="A51" s="197">
        <v>43</v>
      </c>
      <c r="B51" s="198" t="s">
        <v>277</v>
      </c>
      <c r="C51" s="199">
        <f>'[2]District AGRI'!O52</f>
        <v>105688</v>
      </c>
      <c r="D51" s="199">
        <f>'[2]District AGRI'!P52</f>
        <v>98067</v>
      </c>
      <c r="E51" s="199">
        <f t="shared" si="2"/>
        <v>5839</v>
      </c>
      <c r="F51" s="199">
        <f t="shared" si="2"/>
        <v>59674</v>
      </c>
      <c r="G51" s="199">
        <f>'[2]District MSME'!I51</f>
        <v>6</v>
      </c>
      <c r="H51" s="199">
        <f>'[2]District MSME'!J51</f>
        <v>146</v>
      </c>
      <c r="I51" s="199">
        <f>'[2]District MSME'!K51</f>
        <v>5845</v>
      </c>
      <c r="J51" s="199">
        <f>'[2]District MSME'!L51</f>
        <v>59820</v>
      </c>
      <c r="K51" s="199">
        <f>'[2]District OPS'!O51</f>
        <v>946</v>
      </c>
      <c r="L51" s="199">
        <f>'[2]District OPS'!P51</f>
        <v>1467</v>
      </c>
      <c r="M51" s="200">
        <f t="shared" si="3"/>
        <v>112479</v>
      </c>
      <c r="N51" s="200">
        <f t="shared" si="3"/>
        <v>159354</v>
      </c>
      <c r="O51" s="201">
        <f>'[2]District OPS'!Q51</f>
        <v>89549</v>
      </c>
      <c r="P51" s="202">
        <f>'[2]District OPS'!R51</f>
        <v>83341</v>
      </c>
    </row>
    <row r="52" spans="1:16" x14ac:dyDescent="0.25">
      <c r="A52" s="197">
        <v>44</v>
      </c>
      <c r="B52" s="198" t="s">
        <v>278</v>
      </c>
      <c r="C52" s="199">
        <f>'[2]District AGRI'!O53</f>
        <v>0</v>
      </c>
      <c r="D52" s="199">
        <f>'[2]District AGRI'!P53</f>
        <v>0</v>
      </c>
      <c r="E52" s="199">
        <f t="shared" si="2"/>
        <v>0</v>
      </c>
      <c r="F52" s="199">
        <f t="shared" si="2"/>
        <v>0</v>
      </c>
      <c r="G52" s="199">
        <f>'[2]District MSME'!I52</f>
        <v>0</v>
      </c>
      <c r="H52" s="199">
        <f>'[2]District MSME'!J52</f>
        <v>0</v>
      </c>
      <c r="I52" s="199">
        <f>'[2]District MSME'!K52</f>
        <v>0</v>
      </c>
      <c r="J52" s="199">
        <f>'[2]District MSME'!L52</f>
        <v>0</v>
      </c>
      <c r="K52" s="199">
        <f>'[2]District OPS'!O52</f>
        <v>0</v>
      </c>
      <c r="L52" s="199">
        <f>'[2]District OPS'!P52</f>
        <v>0</v>
      </c>
      <c r="M52" s="200">
        <f t="shared" si="3"/>
        <v>0</v>
      </c>
      <c r="N52" s="200">
        <f t="shared" si="3"/>
        <v>0</v>
      </c>
      <c r="O52" s="201">
        <f>'[2]District OPS'!Q52</f>
        <v>0</v>
      </c>
      <c r="P52" s="202">
        <f>'[2]District OPS'!R52</f>
        <v>0</v>
      </c>
    </row>
    <row r="53" spans="1:16" x14ac:dyDescent="0.25">
      <c r="A53" s="197">
        <v>45</v>
      </c>
      <c r="B53" s="198" t="s">
        <v>279</v>
      </c>
      <c r="C53" s="199">
        <f>'[2]District AGRI'!O54</f>
        <v>268194</v>
      </c>
      <c r="D53" s="199">
        <f>'[2]District AGRI'!P54</f>
        <v>361151</v>
      </c>
      <c r="E53" s="199">
        <f t="shared" si="2"/>
        <v>14218</v>
      </c>
      <c r="F53" s="199">
        <f t="shared" si="2"/>
        <v>161555</v>
      </c>
      <c r="G53" s="199">
        <f>'[2]District MSME'!I53</f>
        <v>39</v>
      </c>
      <c r="H53" s="199">
        <f>'[2]District MSME'!J53</f>
        <v>14391</v>
      </c>
      <c r="I53" s="199">
        <f>'[2]District MSME'!K53</f>
        <v>14257</v>
      </c>
      <c r="J53" s="199">
        <f>'[2]District MSME'!L53</f>
        <v>175946</v>
      </c>
      <c r="K53" s="199">
        <f>'[2]District OPS'!O53</f>
        <v>2631</v>
      </c>
      <c r="L53" s="199">
        <f>'[2]District OPS'!P53</f>
        <v>8105</v>
      </c>
      <c r="M53" s="200">
        <f t="shared" si="3"/>
        <v>285082</v>
      </c>
      <c r="N53" s="200">
        <f t="shared" si="3"/>
        <v>545202</v>
      </c>
      <c r="O53" s="201">
        <f>'[2]District OPS'!Q53</f>
        <v>195363</v>
      </c>
      <c r="P53" s="202">
        <f>'[2]District OPS'!R53</f>
        <v>274993</v>
      </c>
    </row>
    <row r="54" spans="1:16" x14ac:dyDescent="0.25">
      <c r="A54" s="197">
        <v>46</v>
      </c>
      <c r="B54" s="198" t="s">
        <v>280</v>
      </c>
      <c r="C54" s="199">
        <f>'[2]District AGRI'!O55</f>
        <v>35662</v>
      </c>
      <c r="D54" s="199">
        <f>'[2]District AGRI'!P55</f>
        <v>37248</v>
      </c>
      <c r="E54" s="199">
        <f t="shared" si="2"/>
        <v>4184</v>
      </c>
      <c r="F54" s="199">
        <f t="shared" si="2"/>
        <v>66495</v>
      </c>
      <c r="G54" s="199">
        <f>'[2]District MSME'!I54</f>
        <v>15</v>
      </c>
      <c r="H54" s="199">
        <f>'[2]District MSME'!J54</f>
        <v>2216</v>
      </c>
      <c r="I54" s="199">
        <f>'[2]District MSME'!K54</f>
        <v>4199</v>
      </c>
      <c r="J54" s="199">
        <f>'[2]District MSME'!L54</f>
        <v>68711</v>
      </c>
      <c r="K54" s="199">
        <f>'[2]District OPS'!O54</f>
        <v>894</v>
      </c>
      <c r="L54" s="199">
        <f>'[2]District OPS'!P54</f>
        <v>1853</v>
      </c>
      <c r="M54" s="200">
        <f t="shared" si="3"/>
        <v>40755</v>
      </c>
      <c r="N54" s="200">
        <f t="shared" si="3"/>
        <v>107812</v>
      </c>
      <c r="O54" s="201">
        <f>'[2]District OPS'!Q54</f>
        <v>28857</v>
      </c>
      <c r="P54" s="202">
        <f>'[2]District OPS'!R54</f>
        <v>26404</v>
      </c>
    </row>
    <row r="55" spans="1:16" x14ac:dyDescent="0.25">
      <c r="A55" s="197">
        <v>47</v>
      </c>
      <c r="B55" s="198" t="s">
        <v>281</v>
      </c>
      <c r="C55" s="199">
        <f>'[2]District AGRI'!O56</f>
        <v>161677</v>
      </c>
      <c r="D55" s="199">
        <f>'[2]District AGRI'!P56</f>
        <v>220252</v>
      </c>
      <c r="E55" s="199">
        <f t="shared" si="2"/>
        <v>8124</v>
      </c>
      <c r="F55" s="199">
        <f t="shared" si="2"/>
        <v>71314</v>
      </c>
      <c r="G55" s="199">
        <f>'[2]District MSME'!I55</f>
        <v>24</v>
      </c>
      <c r="H55" s="199">
        <f>'[2]District MSME'!J55</f>
        <v>1586</v>
      </c>
      <c r="I55" s="199">
        <f>'[2]District MSME'!K55</f>
        <v>8148</v>
      </c>
      <c r="J55" s="199">
        <f>'[2]District MSME'!L55</f>
        <v>72900</v>
      </c>
      <c r="K55" s="199">
        <f>'[2]District OPS'!O55</f>
        <v>916</v>
      </c>
      <c r="L55" s="199">
        <f>'[2]District OPS'!P55</f>
        <v>1850</v>
      </c>
      <c r="M55" s="200">
        <f t="shared" si="3"/>
        <v>170741</v>
      </c>
      <c r="N55" s="200">
        <f t="shared" si="3"/>
        <v>295002</v>
      </c>
      <c r="O55" s="201">
        <f>'[2]District OPS'!Q55</f>
        <v>123444</v>
      </c>
      <c r="P55" s="202">
        <f>'[2]District OPS'!R55</f>
        <v>165149</v>
      </c>
    </row>
    <row r="56" spans="1:16" x14ac:dyDescent="0.25">
      <c r="A56" s="197">
        <v>48</v>
      </c>
      <c r="B56" s="198" t="s">
        <v>282</v>
      </c>
      <c r="C56" s="199">
        <f>'[2]District AGRI'!O57</f>
        <v>56181</v>
      </c>
      <c r="D56" s="199">
        <f>'[2]District AGRI'!P57</f>
        <v>67045</v>
      </c>
      <c r="E56" s="199">
        <f t="shared" si="2"/>
        <v>13561</v>
      </c>
      <c r="F56" s="199">
        <f t="shared" si="2"/>
        <v>368023</v>
      </c>
      <c r="G56" s="199">
        <f>'[2]District MSME'!I56</f>
        <v>378</v>
      </c>
      <c r="H56" s="199">
        <f>'[2]District MSME'!J56</f>
        <v>120024</v>
      </c>
      <c r="I56" s="199">
        <f>'[2]District MSME'!K56</f>
        <v>13939</v>
      </c>
      <c r="J56" s="199">
        <f>'[2]District MSME'!L56</f>
        <v>488047</v>
      </c>
      <c r="K56" s="199">
        <f>'[2]District OPS'!O56</f>
        <v>4164</v>
      </c>
      <c r="L56" s="199">
        <f>'[2]District OPS'!P56</f>
        <v>10576</v>
      </c>
      <c r="M56" s="200">
        <f t="shared" si="3"/>
        <v>74284</v>
      </c>
      <c r="N56" s="200">
        <f t="shared" si="3"/>
        <v>565668</v>
      </c>
      <c r="O56" s="201">
        <f>'[2]District OPS'!Q56</f>
        <v>45562</v>
      </c>
      <c r="P56" s="202">
        <f>'[2]District OPS'!R56</f>
        <v>71148</v>
      </c>
    </row>
    <row r="57" spans="1:16" x14ac:dyDescent="0.25">
      <c r="A57" s="203" t="s">
        <v>74</v>
      </c>
      <c r="B57" s="203"/>
      <c r="C57" s="204">
        <f t="shared" ref="C57:P57" si="4">SUM(C9:C56)</f>
        <v>4784354</v>
      </c>
      <c r="D57" s="204">
        <f t="shared" si="4"/>
        <v>6490026</v>
      </c>
      <c r="E57" s="204">
        <f t="shared" si="4"/>
        <v>354104</v>
      </c>
      <c r="F57" s="204">
        <f t="shared" si="4"/>
        <v>7729435</v>
      </c>
      <c r="G57" s="204">
        <f t="shared" si="4"/>
        <v>4776</v>
      </c>
      <c r="H57" s="204">
        <f>SUM(H9:H56)</f>
        <v>1697368</v>
      </c>
      <c r="I57" s="204">
        <f t="shared" si="4"/>
        <v>358880</v>
      </c>
      <c r="J57" s="204">
        <f t="shared" si="4"/>
        <v>9426803</v>
      </c>
      <c r="K57" s="204">
        <f t="shared" si="4"/>
        <v>104716</v>
      </c>
      <c r="L57" s="204">
        <f t="shared" si="4"/>
        <v>282215</v>
      </c>
      <c r="M57" s="204">
        <f t="shared" si="4"/>
        <v>5247950</v>
      </c>
      <c r="N57" s="204">
        <f t="shared" si="4"/>
        <v>16199044</v>
      </c>
      <c r="O57" s="204">
        <f t="shared" si="4"/>
        <v>3365096</v>
      </c>
      <c r="P57" s="204">
        <f t="shared" si="4"/>
        <v>4299028</v>
      </c>
    </row>
  </sheetData>
  <mergeCells count="17">
    <mergeCell ref="O6:P7"/>
    <mergeCell ref="E7:F7"/>
    <mergeCell ref="G7:H7"/>
    <mergeCell ref="I7:J7"/>
    <mergeCell ref="A57:B57"/>
    <mergeCell ref="A6:A8"/>
    <mergeCell ref="B6:B8"/>
    <mergeCell ref="C6:D7"/>
    <mergeCell ref="E6:J6"/>
    <mergeCell ref="K6:L7"/>
    <mergeCell ref="M6:N7"/>
    <mergeCell ref="A1:P1"/>
    <mergeCell ref="A2:P2"/>
    <mergeCell ref="A3:P3"/>
    <mergeCell ref="A4:P4"/>
    <mergeCell ref="J5:L5"/>
    <mergeCell ref="M5:P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9478-2861-49F8-9B3C-C916755CF2EB}">
  <dimension ref="A1:P58"/>
  <sheetViews>
    <sheetView topLeftCell="A27" workbookViewId="0">
      <selection sqref="A1:P58"/>
    </sheetView>
  </sheetViews>
  <sheetFormatPr defaultRowHeight="15" x14ac:dyDescent="0.25"/>
  <sheetData>
    <row r="1" spans="1:16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x14ac:dyDescent="0.25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6" x14ac:dyDescent="0.25">
      <c r="A3" s="168" t="s">
        <v>283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16" x14ac:dyDescent="0.25">
      <c r="A4" s="167" t="s">
        <v>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6" x14ac:dyDescent="0.25">
      <c r="A5" s="205"/>
      <c r="B5" s="205"/>
      <c r="C5" s="206"/>
      <c r="D5" s="206"/>
      <c r="E5" s="206"/>
      <c r="F5" s="206"/>
      <c r="G5" s="206"/>
      <c r="H5" s="206"/>
      <c r="I5" s="206"/>
      <c r="J5" s="206"/>
      <c r="K5" s="206"/>
      <c r="L5" s="207" t="s">
        <v>234</v>
      </c>
      <c r="M5" s="207"/>
      <c r="N5" s="207"/>
      <c r="O5" s="208" t="s">
        <v>211</v>
      </c>
      <c r="P5" s="208"/>
    </row>
    <row r="6" spans="1:16" x14ac:dyDescent="0.25">
      <c r="A6" s="209" t="s">
        <v>5</v>
      </c>
      <c r="B6" s="169" t="s">
        <v>88</v>
      </c>
      <c r="C6" s="169" t="s">
        <v>133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</row>
    <row r="7" spans="1:16" x14ac:dyDescent="0.25">
      <c r="A7" s="210"/>
      <c r="B7" s="169"/>
      <c r="C7" s="211" t="s">
        <v>156</v>
      </c>
      <c r="D7" s="212"/>
      <c r="E7" s="212"/>
      <c r="F7" s="212"/>
      <c r="G7" s="212"/>
      <c r="H7" s="213"/>
      <c r="I7" s="165" t="s">
        <v>157</v>
      </c>
      <c r="J7" s="165"/>
      <c r="K7" s="165" t="s">
        <v>158</v>
      </c>
      <c r="L7" s="165"/>
      <c r="M7" s="165" t="s">
        <v>159</v>
      </c>
      <c r="N7" s="165"/>
      <c r="O7" s="214" t="s">
        <v>160</v>
      </c>
      <c r="P7" s="214"/>
    </row>
    <row r="8" spans="1:16" ht="27.75" customHeight="1" x14ac:dyDescent="0.25">
      <c r="A8" s="210"/>
      <c r="B8" s="169"/>
      <c r="C8" s="165" t="s">
        <v>195</v>
      </c>
      <c r="D8" s="165"/>
      <c r="E8" s="165" t="s">
        <v>162</v>
      </c>
      <c r="F8" s="165"/>
      <c r="G8" s="215" t="s">
        <v>163</v>
      </c>
      <c r="H8" s="215"/>
      <c r="I8" s="165"/>
      <c r="J8" s="165"/>
      <c r="K8" s="165"/>
      <c r="L8" s="165"/>
      <c r="M8" s="165"/>
      <c r="N8" s="165"/>
      <c r="O8" s="214"/>
      <c r="P8" s="214"/>
    </row>
    <row r="9" spans="1:16" x14ac:dyDescent="0.25">
      <c r="A9" s="216"/>
      <c r="B9" s="169"/>
      <c r="C9" s="71" t="s">
        <v>140</v>
      </c>
      <c r="D9" s="71" t="s">
        <v>141</v>
      </c>
      <c r="E9" s="71" t="s">
        <v>140</v>
      </c>
      <c r="F9" s="71" t="s">
        <v>141</v>
      </c>
      <c r="G9" s="71" t="s">
        <v>140</v>
      </c>
      <c r="H9" s="71" t="s">
        <v>141</v>
      </c>
      <c r="I9" s="71" t="s">
        <v>140</v>
      </c>
      <c r="J9" s="71" t="s">
        <v>141</v>
      </c>
      <c r="K9" s="71" t="s">
        <v>140</v>
      </c>
      <c r="L9" s="71" t="s">
        <v>141</v>
      </c>
      <c r="M9" s="71" t="s">
        <v>140</v>
      </c>
      <c r="N9" s="71" t="s">
        <v>141</v>
      </c>
      <c r="O9" s="71" t="s">
        <v>140</v>
      </c>
      <c r="P9" s="71" t="s">
        <v>141</v>
      </c>
    </row>
    <row r="10" spans="1:16" x14ac:dyDescent="0.25">
      <c r="A10" s="217">
        <v>1</v>
      </c>
      <c r="B10" s="73" t="s">
        <v>243</v>
      </c>
      <c r="C10" s="74">
        <v>104241</v>
      </c>
      <c r="D10" s="74">
        <v>117121</v>
      </c>
      <c r="E10" s="74">
        <v>15828</v>
      </c>
      <c r="F10" s="74">
        <v>26882</v>
      </c>
      <c r="G10" s="74">
        <v>4905</v>
      </c>
      <c r="H10" s="74">
        <v>6826</v>
      </c>
      <c r="I10" s="74">
        <f>C10+E10+G10</f>
        <v>124974</v>
      </c>
      <c r="J10" s="74">
        <f>+H10+F10+D10</f>
        <v>150829</v>
      </c>
      <c r="K10" s="74">
        <v>37</v>
      </c>
      <c r="L10" s="74">
        <v>584</v>
      </c>
      <c r="M10" s="74">
        <v>516</v>
      </c>
      <c r="N10" s="74">
        <v>29962</v>
      </c>
      <c r="O10" s="74">
        <f>I10+K10+M10</f>
        <v>125527</v>
      </c>
      <c r="P10" s="74">
        <f>J10+L10+N10</f>
        <v>181375</v>
      </c>
    </row>
    <row r="11" spans="1:16" x14ac:dyDescent="0.25">
      <c r="A11" s="217">
        <v>2</v>
      </c>
      <c r="B11" s="73" t="s">
        <v>244</v>
      </c>
      <c r="C11" s="74">
        <v>92613</v>
      </c>
      <c r="D11" s="74">
        <v>103759</v>
      </c>
      <c r="E11" s="74">
        <v>12117</v>
      </c>
      <c r="F11" s="74">
        <v>18835</v>
      </c>
      <c r="G11" s="74">
        <v>5148</v>
      </c>
      <c r="H11" s="74">
        <v>7237</v>
      </c>
      <c r="I11" s="74">
        <f t="shared" ref="I11:I57" si="0">C11+E11+G11</f>
        <v>109878</v>
      </c>
      <c r="J11" s="74">
        <f t="shared" ref="J11:J57" si="1">+H11+F11+D11</f>
        <v>129831</v>
      </c>
      <c r="K11" s="74">
        <v>14</v>
      </c>
      <c r="L11" s="74">
        <v>176</v>
      </c>
      <c r="M11" s="74">
        <v>417</v>
      </c>
      <c r="N11" s="74">
        <v>28969</v>
      </c>
      <c r="O11" s="74">
        <f t="shared" ref="O11:P41" si="2">I11+K11+M11</f>
        <v>110309</v>
      </c>
      <c r="P11" s="74">
        <f t="shared" si="2"/>
        <v>158976</v>
      </c>
    </row>
    <row r="12" spans="1:16" x14ac:dyDescent="0.25">
      <c r="A12" s="217">
        <v>3</v>
      </c>
      <c r="B12" s="73" t="s">
        <v>245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f t="shared" si="0"/>
        <v>0</v>
      </c>
      <c r="J12" s="74">
        <f t="shared" si="1"/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f t="shared" si="2"/>
        <v>0</v>
      </c>
    </row>
    <row r="13" spans="1:16" x14ac:dyDescent="0.25">
      <c r="A13" s="217">
        <v>4</v>
      </c>
      <c r="B13" s="73" t="s">
        <v>91</v>
      </c>
      <c r="C13" s="74">
        <v>119524</v>
      </c>
      <c r="D13" s="74">
        <v>54546</v>
      </c>
      <c r="E13" s="74">
        <v>2248</v>
      </c>
      <c r="F13" s="74">
        <v>4183</v>
      </c>
      <c r="G13" s="74">
        <v>531</v>
      </c>
      <c r="H13" s="74">
        <v>809</v>
      </c>
      <c r="I13" s="74">
        <f t="shared" si="0"/>
        <v>122303</v>
      </c>
      <c r="J13" s="74">
        <f t="shared" si="1"/>
        <v>59538</v>
      </c>
      <c r="K13" s="74">
        <v>15</v>
      </c>
      <c r="L13" s="74">
        <v>47</v>
      </c>
      <c r="M13" s="74">
        <v>55</v>
      </c>
      <c r="N13" s="74">
        <v>3309</v>
      </c>
      <c r="O13" s="74">
        <f t="shared" si="2"/>
        <v>122373</v>
      </c>
      <c r="P13" s="74">
        <f t="shared" si="2"/>
        <v>62894</v>
      </c>
    </row>
    <row r="14" spans="1:16" x14ac:dyDescent="0.25">
      <c r="A14" s="217">
        <v>5</v>
      </c>
      <c r="B14" s="73" t="s">
        <v>246</v>
      </c>
      <c r="C14" s="74">
        <v>71799</v>
      </c>
      <c r="D14" s="74">
        <v>47112</v>
      </c>
      <c r="E14" s="74">
        <v>9773</v>
      </c>
      <c r="F14" s="74">
        <v>10936</v>
      </c>
      <c r="G14" s="74">
        <v>3292</v>
      </c>
      <c r="H14" s="74">
        <v>3823</v>
      </c>
      <c r="I14" s="74">
        <f t="shared" si="0"/>
        <v>84864</v>
      </c>
      <c r="J14" s="74">
        <f t="shared" si="1"/>
        <v>61871</v>
      </c>
      <c r="K14" s="74">
        <v>53</v>
      </c>
      <c r="L14" s="74">
        <v>150</v>
      </c>
      <c r="M14" s="74">
        <v>336</v>
      </c>
      <c r="N14" s="74">
        <v>3640</v>
      </c>
      <c r="O14" s="74">
        <f t="shared" si="2"/>
        <v>85253</v>
      </c>
      <c r="P14" s="74">
        <f t="shared" si="2"/>
        <v>65661</v>
      </c>
    </row>
    <row r="15" spans="1:16" x14ac:dyDescent="0.25">
      <c r="A15" s="217">
        <v>6</v>
      </c>
      <c r="B15" s="73" t="s">
        <v>247</v>
      </c>
      <c r="C15" s="74">
        <v>78625</v>
      </c>
      <c r="D15" s="74">
        <v>109450</v>
      </c>
      <c r="E15" s="74">
        <v>14034</v>
      </c>
      <c r="F15" s="74">
        <v>28414</v>
      </c>
      <c r="G15" s="74">
        <v>3001</v>
      </c>
      <c r="H15" s="74">
        <v>3915</v>
      </c>
      <c r="I15" s="74">
        <f t="shared" si="0"/>
        <v>95660</v>
      </c>
      <c r="J15" s="74">
        <f t="shared" si="1"/>
        <v>141779</v>
      </c>
      <c r="K15" s="74">
        <v>7</v>
      </c>
      <c r="L15" s="74">
        <v>1023</v>
      </c>
      <c r="M15" s="74">
        <v>904</v>
      </c>
      <c r="N15" s="74">
        <v>32686</v>
      </c>
      <c r="O15" s="74">
        <f t="shared" si="2"/>
        <v>96571</v>
      </c>
      <c r="P15" s="74">
        <f t="shared" si="2"/>
        <v>175488</v>
      </c>
    </row>
    <row r="16" spans="1:16" x14ac:dyDescent="0.25">
      <c r="A16" s="217">
        <v>7</v>
      </c>
      <c r="B16" s="73" t="s">
        <v>248</v>
      </c>
      <c r="C16" s="74">
        <v>149838</v>
      </c>
      <c r="D16" s="74">
        <v>90623</v>
      </c>
      <c r="E16" s="74">
        <v>3403</v>
      </c>
      <c r="F16" s="74">
        <v>10294</v>
      </c>
      <c r="G16" s="74">
        <v>498</v>
      </c>
      <c r="H16" s="74">
        <v>710</v>
      </c>
      <c r="I16" s="74">
        <f t="shared" si="0"/>
        <v>153739</v>
      </c>
      <c r="J16" s="74">
        <f t="shared" si="1"/>
        <v>101627</v>
      </c>
      <c r="K16" s="74">
        <v>2</v>
      </c>
      <c r="L16" s="74">
        <v>10</v>
      </c>
      <c r="M16" s="74">
        <v>115</v>
      </c>
      <c r="N16" s="74">
        <v>7055</v>
      </c>
      <c r="O16" s="74">
        <f t="shared" si="2"/>
        <v>153856</v>
      </c>
      <c r="P16" s="74">
        <f t="shared" si="2"/>
        <v>108692</v>
      </c>
    </row>
    <row r="17" spans="1:16" x14ac:dyDescent="0.25">
      <c r="A17" s="217">
        <v>8</v>
      </c>
      <c r="B17" s="73" t="s">
        <v>95</v>
      </c>
      <c r="C17" s="74">
        <v>43548</v>
      </c>
      <c r="D17" s="74">
        <v>40337</v>
      </c>
      <c r="E17" s="74">
        <v>5973</v>
      </c>
      <c r="F17" s="74">
        <v>9728</v>
      </c>
      <c r="G17" s="74">
        <v>3584</v>
      </c>
      <c r="H17" s="74">
        <v>4721</v>
      </c>
      <c r="I17" s="74">
        <f t="shared" si="0"/>
        <v>53105</v>
      </c>
      <c r="J17" s="74">
        <f t="shared" si="1"/>
        <v>54786</v>
      </c>
      <c r="K17" s="74">
        <v>6</v>
      </c>
      <c r="L17" s="74">
        <v>64</v>
      </c>
      <c r="M17" s="74">
        <v>953</v>
      </c>
      <c r="N17" s="74">
        <v>8393</v>
      </c>
      <c r="O17" s="74">
        <f t="shared" si="2"/>
        <v>54064</v>
      </c>
      <c r="P17" s="74">
        <f t="shared" si="2"/>
        <v>63243</v>
      </c>
    </row>
    <row r="18" spans="1:16" x14ac:dyDescent="0.25">
      <c r="A18" s="217">
        <v>9</v>
      </c>
      <c r="B18" s="73" t="s">
        <v>249</v>
      </c>
      <c r="C18" s="74">
        <v>52912</v>
      </c>
      <c r="D18" s="74">
        <v>65268</v>
      </c>
      <c r="E18" s="74">
        <v>7347</v>
      </c>
      <c r="F18" s="74">
        <v>13034</v>
      </c>
      <c r="G18" s="74">
        <v>2489</v>
      </c>
      <c r="H18" s="74">
        <v>3115</v>
      </c>
      <c r="I18" s="74">
        <f t="shared" si="0"/>
        <v>62748</v>
      </c>
      <c r="J18" s="74">
        <f t="shared" si="1"/>
        <v>81417</v>
      </c>
      <c r="K18" s="74">
        <v>21</v>
      </c>
      <c r="L18" s="74">
        <v>265</v>
      </c>
      <c r="M18" s="74">
        <v>396</v>
      </c>
      <c r="N18" s="74">
        <v>36313</v>
      </c>
      <c r="O18" s="74">
        <f t="shared" si="2"/>
        <v>63165</v>
      </c>
      <c r="P18" s="74">
        <f t="shared" si="2"/>
        <v>117995</v>
      </c>
    </row>
    <row r="19" spans="1:16" x14ac:dyDescent="0.25">
      <c r="A19" s="217">
        <v>10</v>
      </c>
      <c r="B19" s="73" t="s">
        <v>250</v>
      </c>
      <c r="C19" s="74">
        <v>164408</v>
      </c>
      <c r="D19" s="74">
        <v>134964</v>
      </c>
      <c r="E19" s="74">
        <v>13756</v>
      </c>
      <c r="F19" s="74">
        <v>22213</v>
      </c>
      <c r="G19" s="74">
        <v>4989</v>
      </c>
      <c r="H19" s="74">
        <v>6543</v>
      </c>
      <c r="I19" s="74">
        <f t="shared" si="0"/>
        <v>183153</v>
      </c>
      <c r="J19" s="74">
        <f t="shared" si="1"/>
        <v>163720</v>
      </c>
      <c r="K19" s="74">
        <v>204</v>
      </c>
      <c r="L19" s="74">
        <v>723</v>
      </c>
      <c r="M19" s="74">
        <v>709</v>
      </c>
      <c r="N19" s="74">
        <v>18919</v>
      </c>
      <c r="O19" s="74">
        <f t="shared" si="2"/>
        <v>184066</v>
      </c>
      <c r="P19" s="74">
        <f t="shared" si="2"/>
        <v>183362</v>
      </c>
    </row>
    <row r="20" spans="1:16" x14ac:dyDescent="0.25">
      <c r="A20" s="217">
        <v>11</v>
      </c>
      <c r="B20" s="73" t="s">
        <v>251</v>
      </c>
      <c r="C20" s="74">
        <v>155850</v>
      </c>
      <c r="D20" s="74">
        <v>184635</v>
      </c>
      <c r="E20" s="74">
        <v>11304</v>
      </c>
      <c r="F20" s="74">
        <v>24951</v>
      </c>
      <c r="G20" s="74">
        <v>5243</v>
      </c>
      <c r="H20" s="74">
        <v>6268</v>
      </c>
      <c r="I20" s="74">
        <f t="shared" si="0"/>
        <v>172397</v>
      </c>
      <c r="J20" s="74">
        <f t="shared" si="1"/>
        <v>215854</v>
      </c>
      <c r="K20" s="74">
        <v>56</v>
      </c>
      <c r="L20" s="74">
        <v>2476</v>
      </c>
      <c r="M20" s="74">
        <v>1207</v>
      </c>
      <c r="N20" s="74">
        <v>135864</v>
      </c>
      <c r="O20" s="74">
        <f t="shared" si="2"/>
        <v>173660</v>
      </c>
      <c r="P20" s="74">
        <f t="shared" si="2"/>
        <v>354194</v>
      </c>
    </row>
    <row r="21" spans="1:16" x14ac:dyDescent="0.25">
      <c r="A21" s="217">
        <v>12</v>
      </c>
      <c r="B21" s="73" t="s">
        <v>252</v>
      </c>
      <c r="C21" s="74">
        <v>112790</v>
      </c>
      <c r="D21" s="74">
        <v>122898</v>
      </c>
      <c r="E21" s="74">
        <v>23186</v>
      </c>
      <c r="F21" s="74">
        <v>28388</v>
      </c>
      <c r="G21" s="74">
        <v>11053</v>
      </c>
      <c r="H21" s="74">
        <v>13687</v>
      </c>
      <c r="I21" s="74">
        <f t="shared" si="0"/>
        <v>147029</v>
      </c>
      <c r="J21" s="74">
        <f t="shared" si="1"/>
        <v>164973</v>
      </c>
      <c r="K21" s="74">
        <v>8</v>
      </c>
      <c r="L21" s="74">
        <v>149</v>
      </c>
      <c r="M21" s="74">
        <v>832</v>
      </c>
      <c r="N21" s="74">
        <v>45828</v>
      </c>
      <c r="O21" s="74">
        <f t="shared" si="2"/>
        <v>147869</v>
      </c>
      <c r="P21" s="74">
        <f t="shared" si="2"/>
        <v>210950</v>
      </c>
    </row>
    <row r="22" spans="1:16" x14ac:dyDescent="0.25">
      <c r="A22" s="217">
        <v>13</v>
      </c>
      <c r="B22" s="73" t="s">
        <v>253</v>
      </c>
      <c r="C22" s="74">
        <v>129232</v>
      </c>
      <c r="D22" s="74">
        <v>117564</v>
      </c>
      <c r="E22" s="74">
        <v>13266</v>
      </c>
      <c r="F22" s="74">
        <v>20534</v>
      </c>
      <c r="G22" s="74">
        <v>4088</v>
      </c>
      <c r="H22" s="74">
        <v>5122</v>
      </c>
      <c r="I22" s="74">
        <f t="shared" si="0"/>
        <v>146586</v>
      </c>
      <c r="J22" s="74">
        <f t="shared" si="1"/>
        <v>143220</v>
      </c>
      <c r="K22" s="74">
        <v>317</v>
      </c>
      <c r="L22" s="74">
        <v>1382</v>
      </c>
      <c r="M22" s="74">
        <v>293</v>
      </c>
      <c r="N22" s="74">
        <v>15085</v>
      </c>
      <c r="O22" s="74">
        <f t="shared" si="2"/>
        <v>147196</v>
      </c>
      <c r="P22" s="74">
        <f t="shared" si="2"/>
        <v>159687</v>
      </c>
    </row>
    <row r="23" spans="1:16" x14ac:dyDescent="0.25">
      <c r="A23" s="217">
        <v>14</v>
      </c>
      <c r="B23" s="73" t="s">
        <v>254</v>
      </c>
      <c r="C23" s="74">
        <v>167343</v>
      </c>
      <c r="D23" s="74">
        <v>234699</v>
      </c>
      <c r="E23" s="74">
        <v>13338</v>
      </c>
      <c r="F23" s="74">
        <v>26705</v>
      </c>
      <c r="G23" s="74">
        <v>5030</v>
      </c>
      <c r="H23" s="74">
        <v>7234</v>
      </c>
      <c r="I23" s="74">
        <f t="shared" si="0"/>
        <v>185711</v>
      </c>
      <c r="J23" s="74">
        <f t="shared" si="1"/>
        <v>268638</v>
      </c>
      <c r="K23" s="74">
        <v>27</v>
      </c>
      <c r="L23" s="74">
        <v>552</v>
      </c>
      <c r="M23" s="74">
        <v>207</v>
      </c>
      <c r="N23" s="74">
        <v>9430</v>
      </c>
      <c r="O23" s="74">
        <f t="shared" si="2"/>
        <v>185945</v>
      </c>
      <c r="P23" s="74">
        <f t="shared" si="2"/>
        <v>278620</v>
      </c>
    </row>
    <row r="24" spans="1:16" x14ac:dyDescent="0.25">
      <c r="A24" s="217">
        <v>15</v>
      </c>
      <c r="B24" s="73" t="s">
        <v>255</v>
      </c>
      <c r="C24" s="74">
        <v>96671</v>
      </c>
      <c r="D24" s="74">
        <v>63474</v>
      </c>
      <c r="E24" s="74">
        <v>10481</v>
      </c>
      <c r="F24" s="74">
        <v>10693</v>
      </c>
      <c r="G24" s="74">
        <v>3167</v>
      </c>
      <c r="H24" s="74">
        <v>3676</v>
      </c>
      <c r="I24" s="74">
        <f t="shared" si="0"/>
        <v>110319</v>
      </c>
      <c r="J24" s="74">
        <f t="shared" si="1"/>
        <v>77843</v>
      </c>
      <c r="K24" s="74">
        <v>121</v>
      </c>
      <c r="L24" s="74">
        <v>471</v>
      </c>
      <c r="M24" s="74">
        <v>3328</v>
      </c>
      <c r="N24" s="74">
        <v>6892</v>
      </c>
      <c r="O24" s="74">
        <f t="shared" si="2"/>
        <v>113768</v>
      </c>
      <c r="P24" s="74">
        <f t="shared" si="2"/>
        <v>85206</v>
      </c>
    </row>
    <row r="25" spans="1:16" x14ac:dyDescent="0.25">
      <c r="A25" s="217">
        <v>16</v>
      </c>
      <c r="B25" s="73" t="s">
        <v>103</v>
      </c>
      <c r="C25" s="74">
        <v>34866</v>
      </c>
      <c r="D25" s="74">
        <v>46969</v>
      </c>
      <c r="E25" s="74">
        <v>1749</v>
      </c>
      <c r="F25" s="74">
        <v>3809</v>
      </c>
      <c r="G25" s="74">
        <v>1129</v>
      </c>
      <c r="H25" s="74">
        <v>1286</v>
      </c>
      <c r="I25" s="74">
        <f t="shared" si="0"/>
        <v>37744</v>
      </c>
      <c r="J25" s="74">
        <f t="shared" si="1"/>
        <v>52064</v>
      </c>
      <c r="K25" s="74">
        <v>34</v>
      </c>
      <c r="L25" s="74">
        <v>48</v>
      </c>
      <c r="M25" s="74">
        <v>124</v>
      </c>
      <c r="N25" s="74">
        <v>1885</v>
      </c>
      <c r="O25" s="74">
        <f t="shared" si="2"/>
        <v>37902</v>
      </c>
      <c r="P25" s="74">
        <f t="shared" si="2"/>
        <v>53997</v>
      </c>
    </row>
    <row r="26" spans="1:16" x14ac:dyDescent="0.25">
      <c r="A26" s="217">
        <v>17</v>
      </c>
      <c r="B26" s="73" t="s">
        <v>256</v>
      </c>
      <c r="C26" s="74">
        <v>25033</v>
      </c>
      <c r="D26" s="74">
        <v>24052</v>
      </c>
      <c r="E26" s="74">
        <v>4611</v>
      </c>
      <c r="F26" s="74">
        <v>10859</v>
      </c>
      <c r="G26" s="74">
        <v>1555</v>
      </c>
      <c r="H26" s="74">
        <v>1814</v>
      </c>
      <c r="I26" s="74">
        <f t="shared" si="0"/>
        <v>31199</v>
      </c>
      <c r="J26" s="74">
        <f t="shared" si="1"/>
        <v>36725</v>
      </c>
      <c r="K26" s="74">
        <v>10</v>
      </c>
      <c r="L26" s="74">
        <v>300</v>
      </c>
      <c r="M26" s="74">
        <v>113</v>
      </c>
      <c r="N26" s="74">
        <v>5857</v>
      </c>
      <c r="O26" s="74">
        <f t="shared" si="2"/>
        <v>31322</v>
      </c>
      <c r="P26" s="74">
        <f t="shared" si="2"/>
        <v>42882</v>
      </c>
    </row>
    <row r="27" spans="1:16" x14ac:dyDescent="0.25">
      <c r="A27" s="217">
        <v>18</v>
      </c>
      <c r="B27" s="73" t="s">
        <v>105</v>
      </c>
      <c r="C27" s="74">
        <v>63986</v>
      </c>
      <c r="D27" s="74">
        <v>49809</v>
      </c>
      <c r="E27" s="74">
        <v>6027</v>
      </c>
      <c r="F27" s="74">
        <v>13796</v>
      </c>
      <c r="G27" s="74">
        <v>1319</v>
      </c>
      <c r="H27" s="74">
        <v>1543</v>
      </c>
      <c r="I27" s="74">
        <f t="shared" si="0"/>
        <v>71332</v>
      </c>
      <c r="J27" s="74">
        <f t="shared" si="1"/>
        <v>65148</v>
      </c>
      <c r="K27" s="74">
        <v>11</v>
      </c>
      <c r="L27" s="74">
        <v>46</v>
      </c>
      <c r="M27" s="74">
        <v>216</v>
      </c>
      <c r="N27" s="74">
        <v>3417</v>
      </c>
      <c r="O27" s="74">
        <f t="shared" si="2"/>
        <v>71559</v>
      </c>
      <c r="P27" s="74">
        <f t="shared" si="2"/>
        <v>68611</v>
      </c>
    </row>
    <row r="28" spans="1:16" x14ac:dyDescent="0.25">
      <c r="A28" s="217">
        <v>19</v>
      </c>
      <c r="B28" s="73" t="s">
        <v>257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f t="shared" si="0"/>
        <v>0</v>
      </c>
      <c r="J28" s="74">
        <f t="shared" si="1"/>
        <v>0</v>
      </c>
      <c r="K28" s="74">
        <v>0</v>
      </c>
      <c r="L28" s="74">
        <v>0</v>
      </c>
      <c r="M28" s="74">
        <v>0</v>
      </c>
      <c r="N28" s="74">
        <v>0</v>
      </c>
      <c r="O28" s="74">
        <f t="shared" si="2"/>
        <v>0</v>
      </c>
      <c r="P28" s="74">
        <f t="shared" si="2"/>
        <v>0</v>
      </c>
    </row>
    <row r="29" spans="1:16" x14ac:dyDescent="0.25">
      <c r="A29" s="217">
        <v>20</v>
      </c>
      <c r="B29" s="73" t="s">
        <v>258</v>
      </c>
      <c r="C29" s="74">
        <v>50756</v>
      </c>
      <c r="D29" s="74">
        <v>28806</v>
      </c>
      <c r="E29" s="74">
        <v>11483</v>
      </c>
      <c r="F29" s="74">
        <v>11497</v>
      </c>
      <c r="G29" s="74">
        <v>1771</v>
      </c>
      <c r="H29" s="74">
        <v>2098</v>
      </c>
      <c r="I29" s="74">
        <f t="shared" si="0"/>
        <v>64010</v>
      </c>
      <c r="J29" s="74">
        <f t="shared" si="1"/>
        <v>42401</v>
      </c>
      <c r="K29" s="74">
        <v>11</v>
      </c>
      <c r="L29" s="74">
        <v>26</v>
      </c>
      <c r="M29" s="74">
        <v>449</v>
      </c>
      <c r="N29" s="74">
        <v>1315</v>
      </c>
      <c r="O29" s="74">
        <f t="shared" si="2"/>
        <v>64470</v>
      </c>
      <c r="P29" s="74">
        <f t="shared" si="2"/>
        <v>43742</v>
      </c>
    </row>
    <row r="30" spans="1:16" x14ac:dyDescent="0.25">
      <c r="A30" s="217">
        <v>21</v>
      </c>
      <c r="B30" s="73" t="s">
        <v>259</v>
      </c>
      <c r="C30" s="74">
        <v>181124</v>
      </c>
      <c r="D30" s="74">
        <v>327065</v>
      </c>
      <c r="E30" s="74">
        <v>22673</v>
      </c>
      <c r="F30" s="74">
        <v>56378</v>
      </c>
      <c r="G30" s="74">
        <v>4245</v>
      </c>
      <c r="H30" s="74">
        <v>6180</v>
      </c>
      <c r="I30" s="74">
        <f t="shared" si="0"/>
        <v>208042</v>
      </c>
      <c r="J30" s="74">
        <f t="shared" si="1"/>
        <v>389623</v>
      </c>
      <c r="K30" s="74">
        <v>110</v>
      </c>
      <c r="L30" s="74">
        <v>4240</v>
      </c>
      <c r="M30" s="74">
        <v>1917</v>
      </c>
      <c r="N30" s="74">
        <v>100381</v>
      </c>
      <c r="O30" s="74">
        <f t="shared" si="2"/>
        <v>210069</v>
      </c>
      <c r="P30" s="74">
        <f t="shared" si="2"/>
        <v>494244</v>
      </c>
    </row>
    <row r="31" spans="1:16" x14ac:dyDescent="0.25">
      <c r="A31" s="217">
        <v>22</v>
      </c>
      <c r="B31" s="73" t="s">
        <v>260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f t="shared" si="0"/>
        <v>0</v>
      </c>
      <c r="J31" s="74">
        <f t="shared" si="1"/>
        <v>0</v>
      </c>
      <c r="K31" s="74">
        <v>0</v>
      </c>
      <c r="L31" s="74">
        <v>0</v>
      </c>
      <c r="M31" s="74">
        <v>0</v>
      </c>
      <c r="N31" s="74">
        <v>0</v>
      </c>
      <c r="O31" s="74">
        <f t="shared" si="2"/>
        <v>0</v>
      </c>
      <c r="P31" s="74">
        <f t="shared" si="2"/>
        <v>0</v>
      </c>
    </row>
    <row r="32" spans="1:16" x14ac:dyDescent="0.25">
      <c r="A32" s="217">
        <v>23</v>
      </c>
      <c r="B32" s="73" t="s">
        <v>261</v>
      </c>
      <c r="C32" s="74">
        <v>218689</v>
      </c>
      <c r="D32" s="74">
        <v>340246</v>
      </c>
      <c r="E32" s="74">
        <v>16479</v>
      </c>
      <c r="F32" s="74">
        <v>42699</v>
      </c>
      <c r="G32" s="74">
        <v>4556</v>
      </c>
      <c r="H32" s="74">
        <v>5538</v>
      </c>
      <c r="I32" s="74">
        <f t="shared" si="0"/>
        <v>239724</v>
      </c>
      <c r="J32" s="74">
        <f t="shared" si="1"/>
        <v>388483</v>
      </c>
      <c r="K32" s="74">
        <v>136</v>
      </c>
      <c r="L32" s="74">
        <v>1955</v>
      </c>
      <c r="M32" s="74">
        <v>1930</v>
      </c>
      <c r="N32" s="74">
        <v>40931</v>
      </c>
      <c r="O32" s="74">
        <f t="shared" si="2"/>
        <v>241790</v>
      </c>
      <c r="P32" s="74">
        <f t="shared" si="2"/>
        <v>431369</v>
      </c>
    </row>
    <row r="33" spans="1:16" x14ac:dyDescent="0.25">
      <c r="A33" s="217">
        <v>24</v>
      </c>
      <c r="B33" s="73" t="s">
        <v>262</v>
      </c>
      <c r="C33" s="74">
        <v>272795</v>
      </c>
      <c r="D33" s="74">
        <v>222768</v>
      </c>
      <c r="E33" s="74">
        <v>53127</v>
      </c>
      <c r="F33" s="74">
        <v>88638</v>
      </c>
      <c r="G33" s="74">
        <v>8740</v>
      </c>
      <c r="H33" s="74">
        <v>14622</v>
      </c>
      <c r="I33" s="74">
        <f t="shared" si="0"/>
        <v>334662</v>
      </c>
      <c r="J33" s="74">
        <f t="shared" si="1"/>
        <v>326028</v>
      </c>
      <c r="K33" s="74">
        <v>150</v>
      </c>
      <c r="L33" s="74">
        <v>3435</v>
      </c>
      <c r="M33" s="74">
        <v>3276</v>
      </c>
      <c r="N33" s="74">
        <v>253656</v>
      </c>
      <c r="O33" s="74">
        <f t="shared" si="2"/>
        <v>338088</v>
      </c>
      <c r="P33" s="74">
        <f t="shared" si="2"/>
        <v>583119</v>
      </c>
    </row>
    <row r="34" spans="1:16" x14ac:dyDescent="0.25">
      <c r="A34" s="217">
        <v>25</v>
      </c>
      <c r="B34" s="73" t="s">
        <v>263</v>
      </c>
      <c r="C34" s="74">
        <v>48452</v>
      </c>
      <c r="D34" s="74">
        <v>68677</v>
      </c>
      <c r="E34" s="74">
        <v>5246</v>
      </c>
      <c r="F34" s="74">
        <v>8155</v>
      </c>
      <c r="G34" s="74">
        <v>625</v>
      </c>
      <c r="H34" s="74">
        <v>788</v>
      </c>
      <c r="I34" s="74">
        <f t="shared" si="0"/>
        <v>54323</v>
      </c>
      <c r="J34" s="74">
        <f t="shared" si="1"/>
        <v>77620</v>
      </c>
      <c r="K34" s="74">
        <v>74</v>
      </c>
      <c r="L34" s="74">
        <v>140</v>
      </c>
      <c r="M34" s="74">
        <v>3295</v>
      </c>
      <c r="N34" s="74">
        <v>2037</v>
      </c>
      <c r="O34" s="74">
        <f t="shared" si="2"/>
        <v>57692</v>
      </c>
      <c r="P34" s="74">
        <f t="shared" si="2"/>
        <v>79797</v>
      </c>
    </row>
    <row r="35" spans="1:16" x14ac:dyDescent="0.25">
      <c r="A35" s="217">
        <v>26</v>
      </c>
      <c r="B35" s="73" t="s">
        <v>264</v>
      </c>
      <c r="C35" s="74">
        <v>105840</v>
      </c>
      <c r="D35" s="74">
        <v>83708</v>
      </c>
      <c r="E35" s="74">
        <v>9933</v>
      </c>
      <c r="F35" s="74">
        <v>10041</v>
      </c>
      <c r="G35" s="74">
        <v>1007</v>
      </c>
      <c r="H35" s="74">
        <v>1128</v>
      </c>
      <c r="I35" s="74">
        <f t="shared" si="0"/>
        <v>116780</v>
      </c>
      <c r="J35" s="74">
        <f t="shared" si="1"/>
        <v>94877</v>
      </c>
      <c r="K35" s="74">
        <v>2</v>
      </c>
      <c r="L35" s="74">
        <v>30</v>
      </c>
      <c r="M35" s="74">
        <v>1282</v>
      </c>
      <c r="N35" s="74">
        <v>5548</v>
      </c>
      <c r="O35" s="74">
        <f t="shared" si="2"/>
        <v>118064</v>
      </c>
      <c r="P35" s="74">
        <f t="shared" si="2"/>
        <v>100455</v>
      </c>
    </row>
    <row r="36" spans="1:16" x14ac:dyDescent="0.25">
      <c r="A36" s="217">
        <v>27</v>
      </c>
      <c r="B36" s="73" t="s">
        <v>265</v>
      </c>
      <c r="C36" s="74">
        <v>152393</v>
      </c>
      <c r="D36" s="74">
        <v>125286</v>
      </c>
      <c r="E36" s="74">
        <v>17169</v>
      </c>
      <c r="F36" s="74">
        <v>31005</v>
      </c>
      <c r="G36" s="74">
        <v>1911</v>
      </c>
      <c r="H36" s="74">
        <v>2437</v>
      </c>
      <c r="I36" s="74">
        <f t="shared" si="0"/>
        <v>171473</v>
      </c>
      <c r="J36" s="74">
        <f t="shared" si="1"/>
        <v>158728</v>
      </c>
      <c r="K36" s="74">
        <v>9</v>
      </c>
      <c r="L36" s="74">
        <v>49</v>
      </c>
      <c r="M36" s="74">
        <v>822</v>
      </c>
      <c r="N36" s="74">
        <v>8162</v>
      </c>
      <c r="O36" s="74">
        <f t="shared" si="2"/>
        <v>172304</v>
      </c>
      <c r="P36" s="74">
        <f t="shared" si="2"/>
        <v>166939</v>
      </c>
    </row>
    <row r="37" spans="1:16" x14ac:dyDescent="0.25">
      <c r="A37" s="217">
        <v>28</v>
      </c>
      <c r="B37" s="73" t="s">
        <v>266</v>
      </c>
      <c r="C37" s="74">
        <v>179026</v>
      </c>
      <c r="D37" s="74">
        <v>209389</v>
      </c>
      <c r="E37" s="74">
        <v>25000</v>
      </c>
      <c r="F37" s="74">
        <v>41831</v>
      </c>
      <c r="G37" s="74">
        <v>20240</v>
      </c>
      <c r="H37" s="74">
        <v>28441</v>
      </c>
      <c r="I37" s="74">
        <f t="shared" si="0"/>
        <v>224266</v>
      </c>
      <c r="J37" s="74">
        <f t="shared" si="1"/>
        <v>279661</v>
      </c>
      <c r="K37" s="74">
        <v>50</v>
      </c>
      <c r="L37" s="74">
        <v>429</v>
      </c>
      <c r="M37" s="74">
        <v>1263</v>
      </c>
      <c r="N37" s="74">
        <v>11955</v>
      </c>
      <c r="O37" s="74">
        <f t="shared" si="2"/>
        <v>225579</v>
      </c>
      <c r="P37" s="74">
        <f t="shared" si="2"/>
        <v>292045</v>
      </c>
    </row>
    <row r="38" spans="1:16" x14ac:dyDescent="0.25">
      <c r="A38" s="217">
        <v>29</v>
      </c>
      <c r="B38" s="73" t="s">
        <v>267</v>
      </c>
      <c r="C38" s="74">
        <v>84121</v>
      </c>
      <c r="D38" s="74">
        <v>86077</v>
      </c>
      <c r="E38" s="74">
        <v>12136</v>
      </c>
      <c r="F38" s="74">
        <v>31145</v>
      </c>
      <c r="G38" s="74">
        <v>920</v>
      </c>
      <c r="H38" s="74">
        <v>1116</v>
      </c>
      <c r="I38" s="74">
        <f t="shared" si="0"/>
        <v>97177</v>
      </c>
      <c r="J38" s="74">
        <f t="shared" si="1"/>
        <v>118338</v>
      </c>
      <c r="K38" s="74">
        <v>102</v>
      </c>
      <c r="L38" s="74">
        <v>1744</v>
      </c>
      <c r="M38" s="74">
        <v>947</v>
      </c>
      <c r="N38" s="74">
        <v>111859</v>
      </c>
      <c r="O38" s="74">
        <f t="shared" si="2"/>
        <v>98226</v>
      </c>
      <c r="P38" s="74">
        <f t="shared" si="2"/>
        <v>231941</v>
      </c>
    </row>
    <row r="39" spans="1:16" x14ac:dyDescent="0.25">
      <c r="A39" s="217">
        <v>30</v>
      </c>
      <c r="B39" s="73" t="s">
        <v>268</v>
      </c>
      <c r="C39" s="74">
        <v>41943</v>
      </c>
      <c r="D39" s="74">
        <v>32290</v>
      </c>
      <c r="E39" s="74">
        <v>5275</v>
      </c>
      <c r="F39" s="74">
        <v>7802</v>
      </c>
      <c r="G39" s="74">
        <v>3553</v>
      </c>
      <c r="H39" s="74">
        <v>3939</v>
      </c>
      <c r="I39" s="74">
        <f t="shared" si="0"/>
        <v>50771</v>
      </c>
      <c r="J39" s="74">
        <f t="shared" si="1"/>
        <v>44031</v>
      </c>
      <c r="K39" s="74">
        <v>80</v>
      </c>
      <c r="L39" s="74">
        <v>104</v>
      </c>
      <c r="M39" s="74">
        <v>491</v>
      </c>
      <c r="N39" s="74">
        <v>2460</v>
      </c>
      <c r="O39" s="74">
        <f t="shared" si="2"/>
        <v>51342</v>
      </c>
      <c r="P39" s="74">
        <f t="shared" si="2"/>
        <v>46595</v>
      </c>
    </row>
    <row r="40" spans="1:16" x14ac:dyDescent="0.25">
      <c r="A40" s="217">
        <v>31</v>
      </c>
      <c r="B40" s="73" t="s">
        <v>269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f t="shared" si="0"/>
        <v>0</v>
      </c>
      <c r="J40" s="74">
        <f t="shared" si="1"/>
        <v>0</v>
      </c>
      <c r="K40" s="74">
        <v>0</v>
      </c>
      <c r="L40" s="74">
        <v>0</v>
      </c>
      <c r="M40" s="74">
        <v>0</v>
      </c>
      <c r="N40" s="74">
        <v>0</v>
      </c>
      <c r="O40" s="74">
        <f t="shared" si="2"/>
        <v>0</v>
      </c>
      <c r="P40" s="74">
        <f t="shared" si="2"/>
        <v>0</v>
      </c>
    </row>
    <row r="41" spans="1:16" x14ac:dyDescent="0.25">
      <c r="A41" s="217">
        <v>32</v>
      </c>
      <c r="B41" s="73" t="s">
        <v>116</v>
      </c>
      <c r="C41" s="74">
        <v>59860</v>
      </c>
      <c r="D41" s="74">
        <v>72305</v>
      </c>
      <c r="E41" s="74">
        <v>6914</v>
      </c>
      <c r="F41" s="74">
        <v>10567</v>
      </c>
      <c r="G41" s="74">
        <v>3336</v>
      </c>
      <c r="H41" s="74">
        <v>4645</v>
      </c>
      <c r="I41" s="74">
        <f t="shared" si="0"/>
        <v>70110</v>
      </c>
      <c r="J41" s="74">
        <f t="shared" si="1"/>
        <v>87517</v>
      </c>
      <c r="K41" s="74">
        <v>8</v>
      </c>
      <c r="L41" s="74">
        <v>49</v>
      </c>
      <c r="M41" s="74">
        <v>151</v>
      </c>
      <c r="N41" s="74">
        <v>16069</v>
      </c>
      <c r="O41" s="74">
        <f t="shared" si="2"/>
        <v>70269</v>
      </c>
      <c r="P41" s="74">
        <f t="shared" si="2"/>
        <v>103635</v>
      </c>
    </row>
    <row r="42" spans="1:16" x14ac:dyDescent="0.25">
      <c r="A42" s="217">
        <v>33</v>
      </c>
      <c r="B42" s="73" t="s">
        <v>270</v>
      </c>
      <c r="C42" s="74">
        <v>112088</v>
      </c>
      <c r="D42" s="74">
        <v>128503</v>
      </c>
      <c r="E42" s="74">
        <v>18993</v>
      </c>
      <c r="F42" s="74">
        <v>33092</v>
      </c>
      <c r="G42" s="74">
        <v>5353</v>
      </c>
      <c r="H42" s="74">
        <v>7757</v>
      </c>
      <c r="I42" s="74">
        <f t="shared" si="0"/>
        <v>136434</v>
      </c>
      <c r="J42" s="74">
        <f t="shared" si="1"/>
        <v>169352</v>
      </c>
      <c r="K42" s="74">
        <v>51</v>
      </c>
      <c r="L42" s="74">
        <v>4339</v>
      </c>
      <c r="M42" s="74">
        <v>1626</v>
      </c>
      <c r="N42" s="74">
        <v>90518</v>
      </c>
      <c r="O42" s="74">
        <f t="shared" ref="O42:P57" si="3">I42+K42+M42</f>
        <v>138111</v>
      </c>
      <c r="P42" s="74">
        <f t="shared" si="3"/>
        <v>264209</v>
      </c>
    </row>
    <row r="43" spans="1:16" x14ac:dyDescent="0.25">
      <c r="A43" s="217">
        <v>34</v>
      </c>
      <c r="B43" s="73" t="s">
        <v>118</v>
      </c>
      <c r="C43" s="74">
        <v>89307</v>
      </c>
      <c r="D43" s="74">
        <v>83288</v>
      </c>
      <c r="E43" s="74">
        <v>24967</v>
      </c>
      <c r="F43" s="74">
        <v>24383</v>
      </c>
      <c r="G43" s="74">
        <v>4433</v>
      </c>
      <c r="H43" s="74">
        <v>7104</v>
      </c>
      <c r="I43" s="74">
        <f t="shared" si="0"/>
        <v>118707</v>
      </c>
      <c r="J43" s="74">
        <f t="shared" si="1"/>
        <v>114775</v>
      </c>
      <c r="K43" s="74">
        <v>100</v>
      </c>
      <c r="L43" s="74">
        <v>290</v>
      </c>
      <c r="M43" s="74">
        <v>265</v>
      </c>
      <c r="N43" s="74">
        <v>3841</v>
      </c>
      <c r="O43" s="74">
        <f t="shared" si="3"/>
        <v>119072</v>
      </c>
      <c r="P43" s="74">
        <f t="shared" si="3"/>
        <v>118906</v>
      </c>
    </row>
    <row r="44" spans="1:16" x14ac:dyDescent="0.25">
      <c r="A44" s="217">
        <v>35</v>
      </c>
      <c r="B44" s="73" t="s">
        <v>271</v>
      </c>
      <c r="C44" s="74">
        <v>91843</v>
      </c>
      <c r="D44" s="74">
        <v>75236</v>
      </c>
      <c r="E44" s="74">
        <v>6472</v>
      </c>
      <c r="F44" s="74">
        <v>15943</v>
      </c>
      <c r="G44" s="74">
        <v>1472</v>
      </c>
      <c r="H44" s="74">
        <v>1770</v>
      </c>
      <c r="I44" s="74">
        <f t="shared" si="0"/>
        <v>99787</v>
      </c>
      <c r="J44" s="74">
        <f t="shared" si="1"/>
        <v>92949</v>
      </c>
      <c r="K44" s="74">
        <v>14</v>
      </c>
      <c r="L44" s="74">
        <v>226</v>
      </c>
      <c r="M44" s="74">
        <v>290</v>
      </c>
      <c r="N44" s="74">
        <v>23900</v>
      </c>
      <c r="O44" s="74">
        <f t="shared" si="3"/>
        <v>100091</v>
      </c>
      <c r="P44" s="74">
        <f t="shared" si="3"/>
        <v>117075</v>
      </c>
    </row>
    <row r="45" spans="1:16" x14ac:dyDescent="0.25">
      <c r="A45" s="217">
        <v>36</v>
      </c>
      <c r="B45" s="73" t="s">
        <v>272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  <c r="H45" s="74">
        <v>0</v>
      </c>
      <c r="I45" s="74">
        <f t="shared" si="0"/>
        <v>0</v>
      </c>
      <c r="J45" s="74">
        <f t="shared" si="1"/>
        <v>0</v>
      </c>
      <c r="K45" s="74">
        <v>0</v>
      </c>
      <c r="L45" s="74">
        <v>0</v>
      </c>
      <c r="M45" s="74">
        <v>0</v>
      </c>
      <c r="N45" s="74">
        <v>0</v>
      </c>
      <c r="O45" s="74">
        <f t="shared" si="3"/>
        <v>0</v>
      </c>
      <c r="P45" s="74">
        <f t="shared" si="3"/>
        <v>0</v>
      </c>
    </row>
    <row r="46" spans="1:16" x14ac:dyDescent="0.25">
      <c r="A46" s="217">
        <v>37</v>
      </c>
      <c r="B46" s="73" t="s">
        <v>273</v>
      </c>
      <c r="C46" s="74">
        <v>65566</v>
      </c>
      <c r="D46" s="74">
        <v>58332</v>
      </c>
      <c r="E46" s="74">
        <v>5265</v>
      </c>
      <c r="F46" s="74">
        <v>9752</v>
      </c>
      <c r="G46" s="74">
        <v>2278</v>
      </c>
      <c r="H46" s="74">
        <v>2954</v>
      </c>
      <c r="I46" s="74">
        <f t="shared" si="0"/>
        <v>73109</v>
      </c>
      <c r="J46" s="74">
        <f t="shared" si="1"/>
        <v>71038</v>
      </c>
      <c r="K46" s="74">
        <v>9</v>
      </c>
      <c r="L46" s="74">
        <v>55</v>
      </c>
      <c r="M46" s="74">
        <v>424</v>
      </c>
      <c r="N46" s="74">
        <v>17902</v>
      </c>
      <c r="O46" s="74">
        <f t="shared" si="3"/>
        <v>73542</v>
      </c>
      <c r="P46" s="74">
        <f t="shared" si="3"/>
        <v>88995</v>
      </c>
    </row>
    <row r="47" spans="1:16" x14ac:dyDescent="0.25">
      <c r="A47" s="217">
        <v>38</v>
      </c>
      <c r="B47" s="73" t="s">
        <v>121</v>
      </c>
      <c r="C47" s="74">
        <v>36588</v>
      </c>
      <c r="D47" s="74">
        <v>47254</v>
      </c>
      <c r="E47" s="74">
        <v>2058</v>
      </c>
      <c r="F47" s="74">
        <v>9117</v>
      </c>
      <c r="G47" s="74">
        <v>479</v>
      </c>
      <c r="H47" s="74">
        <v>487</v>
      </c>
      <c r="I47" s="74">
        <f t="shared" si="0"/>
        <v>39125</v>
      </c>
      <c r="J47" s="74">
        <f t="shared" si="1"/>
        <v>56858</v>
      </c>
      <c r="K47" s="74">
        <v>5</v>
      </c>
      <c r="L47" s="74">
        <v>162</v>
      </c>
      <c r="M47" s="74">
        <v>81</v>
      </c>
      <c r="N47" s="74">
        <v>6703</v>
      </c>
      <c r="O47" s="74">
        <f t="shared" si="3"/>
        <v>39211</v>
      </c>
      <c r="P47" s="74">
        <f t="shared" si="3"/>
        <v>63723</v>
      </c>
    </row>
    <row r="48" spans="1:16" x14ac:dyDescent="0.25">
      <c r="A48" s="217">
        <v>39</v>
      </c>
      <c r="B48" s="73" t="s">
        <v>274</v>
      </c>
      <c r="C48" s="74">
        <v>59892</v>
      </c>
      <c r="D48" s="74">
        <v>49493</v>
      </c>
      <c r="E48" s="74">
        <v>5563</v>
      </c>
      <c r="F48" s="74">
        <v>6625</v>
      </c>
      <c r="G48" s="74">
        <v>1415</v>
      </c>
      <c r="H48" s="74">
        <v>1685</v>
      </c>
      <c r="I48" s="74">
        <f t="shared" si="0"/>
        <v>66870</v>
      </c>
      <c r="J48" s="74">
        <f t="shared" si="1"/>
        <v>57803</v>
      </c>
      <c r="K48" s="74">
        <v>46</v>
      </c>
      <c r="L48" s="74">
        <v>182</v>
      </c>
      <c r="M48" s="74">
        <v>259</v>
      </c>
      <c r="N48" s="74">
        <v>1928</v>
      </c>
      <c r="O48" s="74">
        <f t="shared" si="3"/>
        <v>67175</v>
      </c>
      <c r="P48" s="74">
        <f t="shared" si="3"/>
        <v>59913</v>
      </c>
    </row>
    <row r="49" spans="1:16" x14ac:dyDescent="0.25">
      <c r="A49" s="217">
        <v>40</v>
      </c>
      <c r="B49" s="73" t="s">
        <v>275</v>
      </c>
      <c r="C49" s="74">
        <v>36683</v>
      </c>
      <c r="D49" s="74">
        <v>20813</v>
      </c>
      <c r="E49" s="74">
        <v>4234</v>
      </c>
      <c r="F49" s="74">
        <v>8445</v>
      </c>
      <c r="G49" s="74">
        <v>845</v>
      </c>
      <c r="H49" s="74">
        <v>868</v>
      </c>
      <c r="I49" s="74">
        <f t="shared" si="0"/>
        <v>41762</v>
      </c>
      <c r="J49" s="74">
        <f t="shared" si="1"/>
        <v>30126</v>
      </c>
      <c r="K49" s="74">
        <v>3</v>
      </c>
      <c r="L49" s="74">
        <v>33</v>
      </c>
      <c r="M49" s="74">
        <v>191</v>
      </c>
      <c r="N49" s="74">
        <v>1229</v>
      </c>
      <c r="O49" s="74">
        <f t="shared" si="3"/>
        <v>41956</v>
      </c>
      <c r="P49" s="74">
        <f t="shared" si="3"/>
        <v>31388</v>
      </c>
    </row>
    <row r="50" spans="1:16" x14ac:dyDescent="0.25">
      <c r="A50" s="217">
        <v>41</v>
      </c>
      <c r="B50" s="73" t="s">
        <v>124</v>
      </c>
      <c r="C50" s="74">
        <v>22051</v>
      </c>
      <c r="D50" s="74">
        <v>11659</v>
      </c>
      <c r="E50" s="74">
        <v>2883</v>
      </c>
      <c r="F50" s="74">
        <v>3861</v>
      </c>
      <c r="G50" s="74">
        <v>245</v>
      </c>
      <c r="H50" s="74">
        <v>230</v>
      </c>
      <c r="I50" s="74">
        <f t="shared" si="0"/>
        <v>25179</v>
      </c>
      <c r="J50" s="74">
        <f t="shared" si="1"/>
        <v>15750</v>
      </c>
      <c r="K50" s="74">
        <v>0</v>
      </c>
      <c r="L50" s="74">
        <v>0</v>
      </c>
      <c r="M50" s="74">
        <v>317</v>
      </c>
      <c r="N50" s="74">
        <v>590</v>
      </c>
      <c r="O50" s="74">
        <f t="shared" si="3"/>
        <v>25496</v>
      </c>
      <c r="P50" s="74">
        <f t="shared" si="3"/>
        <v>16340</v>
      </c>
    </row>
    <row r="51" spans="1:16" x14ac:dyDescent="0.25">
      <c r="A51" s="217">
        <v>42</v>
      </c>
      <c r="B51" s="73" t="s">
        <v>276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f t="shared" si="0"/>
        <v>0</v>
      </c>
      <c r="J51" s="74">
        <f t="shared" si="1"/>
        <v>0</v>
      </c>
      <c r="K51" s="74">
        <v>0</v>
      </c>
      <c r="L51" s="74">
        <v>0</v>
      </c>
      <c r="M51" s="74">
        <v>0</v>
      </c>
      <c r="N51" s="74">
        <v>0</v>
      </c>
      <c r="O51" s="74">
        <f t="shared" si="3"/>
        <v>0</v>
      </c>
      <c r="P51" s="74">
        <f t="shared" si="3"/>
        <v>0</v>
      </c>
    </row>
    <row r="52" spans="1:16" x14ac:dyDescent="0.25">
      <c r="A52" s="217">
        <v>43</v>
      </c>
      <c r="B52" s="73" t="s">
        <v>277</v>
      </c>
      <c r="C52" s="74">
        <v>88057</v>
      </c>
      <c r="D52" s="74">
        <v>65284</v>
      </c>
      <c r="E52" s="74">
        <v>10398</v>
      </c>
      <c r="F52" s="74">
        <v>14053</v>
      </c>
      <c r="G52" s="74">
        <v>6878</v>
      </c>
      <c r="H52" s="74">
        <v>8041</v>
      </c>
      <c r="I52" s="74">
        <f t="shared" si="0"/>
        <v>105333</v>
      </c>
      <c r="J52" s="74">
        <f t="shared" si="1"/>
        <v>87378</v>
      </c>
      <c r="K52" s="74">
        <v>75</v>
      </c>
      <c r="L52" s="74">
        <v>296</v>
      </c>
      <c r="M52" s="74">
        <v>280</v>
      </c>
      <c r="N52" s="74">
        <v>10393</v>
      </c>
      <c r="O52" s="74">
        <f t="shared" si="3"/>
        <v>105688</v>
      </c>
      <c r="P52" s="74">
        <f t="shared" si="3"/>
        <v>98067</v>
      </c>
    </row>
    <row r="53" spans="1:16" x14ac:dyDescent="0.25">
      <c r="A53" s="217">
        <v>44</v>
      </c>
      <c r="B53" s="73" t="s">
        <v>278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f t="shared" si="0"/>
        <v>0</v>
      </c>
      <c r="J53" s="74">
        <f t="shared" si="1"/>
        <v>0</v>
      </c>
      <c r="K53" s="74">
        <v>0</v>
      </c>
      <c r="L53" s="74">
        <v>0</v>
      </c>
      <c r="M53" s="74">
        <v>0</v>
      </c>
      <c r="N53" s="74">
        <v>0</v>
      </c>
      <c r="O53" s="74">
        <f t="shared" si="3"/>
        <v>0</v>
      </c>
      <c r="P53" s="74">
        <f t="shared" si="3"/>
        <v>0</v>
      </c>
    </row>
    <row r="54" spans="1:16" x14ac:dyDescent="0.25">
      <c r="A54" s="217">
        <v>45</v>
      </c>
      <c r="B54" s="73" t="s">
        <v>279</v>
      </c>
      <c r="C54" s="74">
        <v>226023</v>
      </c>
      <c r="D54" s="74">
        <v>279988</v>
      </c>
      <c r="E54" s="74">
        <v>22063</v>
      </c>
      <c r="F54" s="74">
        <v>45413</v>
      </c>
      <c r="G54" s="74">
        <v>19691</v>
      </c>
      <c r="H54" s="74">
        <v>25596</v>
      </c>
      <c r="I54" s="74">
        <f t="shared" si="0"/>
        <v>267777</v>
      </c>
      <c r="J54" s="74">
        <f t="shared" si="1"/>
        <v>350997</v>
      </c>
      <c r="K54" s="74">
        <v>135</v>
      </c>
      <c r="L54" s="74">
        <v>554</v>
      </c>
      <c r="M54" s="74">
        <v>282</v>
      </c>
      <c r="N54" s="74">
        <v>9600</v>
      </c>
      <c r="O54" s="74">
        <f t="shared" si="3"/>
        <v>268194</v>
      </c>
      <c r="P54" s="74">
        <f t="shared" si="3"/>
        <v>361151</v>
      </c>
    </row>
    <row r="55" spans="1:16" x14ac:dyDescent="0.25">
      <c r="A55" s="217">
        <v>46</v>
      </c>
      <c r="B55" s="73" t="s">
        <v>280</v>
      </c>
      <c r="C55" s="74">
        <v>31819</v>
      </c>
      <c r="D55" s="74">
        <v>27490</v>
      </c>
      <c r="E55" s="74">
        <v>2263</v>
      </c>
      <c r="F55" s="74">
        <v>4837</v>
      </c>
      <c r="G55" s="74">
        <v>1381</v>
      </c>
      <c r="H55" s="74">
        <v>1713</v>
      </c>
      <c r="I55" s="74">
        <f t="shared" si="0"/>
        <v>35463</v>
      </c>
      <c r="J55" s="74">
        <f t="shared" si="1"/>
        <v>34040</v>
      </c>
      <c r="K55" s="74">
        <v>11</v>
      </c>
      <c r="L55" s="74">
        <v>34</v>
      </c>
      <c r="M55" s="74">
        <v>188</v>
      </c>
      <c r="N55" s="74">
        <v>3174</v>
      </c>
      <c r="O55" s="74">
        <f t="shared" si="3"/>
        <v>35662</v>
      </c>
      <c r="P55" s="74">
        <f t="shared" si="3"/>
        <v>37248</v>
      </c>
    </row>
    <row r="56" spans="1:16" x14ac:dyDescent="0.25">
      <c r="A56" s="217">
        <v>47</v>
      </c>
      <c r="B56" s="73" t="s">
        <v>281</v>
      </c>
      <c r="C56" s="74">
        <v>134591</v>
      </c>
      <c r="D56" s="74">
        <v>137782</v>
      </c>
      <c r="E56" s="74">
        <v>15987</v>
      </c>
      <c r="F56" s="74">
        <v>24973</v>
      </c>
      <c r="G56" s="74">
        <v>10480</v>
      </c>
      <c r="H56" s="74">
        <v>14493</v>
      </c>
      <c r="I56" s="74">
        <f t="shared" si="0"/>
        <v>161058</v>
      </c>
      <c r="J56" s="74">
        <f t="shared" si="1"/>
        <v>177248</v>
      </c>
      <c r="K56" s="74">
        <v>49</v>
      </c>
      <c r="L56" s="74">
        <v>215</v>
      </c>
      <c r="M56" s="74">
        <v>570</v>
      </c>
      <c r="N56" s="74">
        <v>42789</v>
      </c>
      <c r="O56" s="74">
        <f t="shared" si="3"/>
        <v>161677</v>
      </c>
      <c r="P56" s="74">
        <f t="shared" si="3"/>
        <v>220252</v>
      </c>
    </row>
    <row r="57" spans="1:16" x14ac:dyDescent="0.25">
      <c r="A57" s="217">
        <v>48</v>
      </c>
      <c r="B57" s="73" t="s">
        <v>282</v>
      </c>
      <c r="C57" s="74">
        <v>31560</v>
      </c>
      <c r="D57" s="74">
        <v>22468</v>
      </c>
      <c r="E57" s="74">
        <v>22366</v>
      </c>
      <c r="F57" s="74">
        <v>22719</v>
      </c>
      <c r="G57" s="74">
        <v>1408</v>
      </c>
      <c r="H57" s="74">
        <v>1598</v>
      </c>
      <c r="I57" s="74">
        <f t="shared" si="0"/>
        <v>55334</v>
      </c>
      <c r="J57" s="74">
        <f t="shared" si="1"/>
        <v>46785</v>
      </c>
      <c r="K57" s="74">
        <v>60</v>
      </c>
      <c r="L57" s="74">
        <v>784</v>
      </c>
      <c r="M57" s="74">
        <v>787</v>
      </c>
      <c r="N57" s="74">
        <v>19476</v>
      </c>
      <c r="O57" s="74">
        <f t="shared" si="3"/>
        <v>56181</v>
      </c>
      <c r="P57" s="74">
        <f t="shared" si="3"/>
        <v>67045</v>
      </c>
    </row>
    <row r="58" spans="1:16" x14ac:dyDescent="0.25">
      <c r="A58" s="163" t="s">
        <v>74</v>
      </c>
      <c r="B58" s="163"/>
      <c r="C58" s="77">
        <f>SUM(C10:C57)</f>
        <v>4084346</v>
      </c>
      <c r="D58" s="77">
        <f t="shared" ref="D58:O58" si="4">SUM(D10:D57)</f>
        <v>4211487</v>
      </c>
      <c r="E58" s="77">
        <f t="shared" si="4"/>
        <v>497388</v>
      </c>
      <c r="F58" s="77">
        <f>SUM(F10:F57)</f>
        <v>847225</v>
      </c>
      <c r="G58" s="77">
        <f t="shared" si="4"/>
        <v>168283</v>
      </c>
      <c r="H58" s="77">
        <f t="shared" si="4"/>
        <v>223557</v>
      </c>
      <c r="I58" s="77">
        <f t="shared" si="4"/>
        <v>4750017</v>
      </c>
      <c r="J58" s="77">
        <f>D58+F58+H58</f>
        <v>5282269</v>
      </c>
      <c r="K58" s="77">
        <f t="shared" si="4"/>
        <v>2233</v>
      </c>
      <c r="L58" s="77">
        <f t="shared" si="4"/>
        <v>27837</v>
      </c>
      <c r="M58" s="77">
        <f t="shared" si="4"/>
        <v>32104</v>
      </c>
      <c r="N58" s="77">
        <f t="shared" si="4"/>
        <v>1179920</v>
      </c>
      <c r="O58" s="77">
        <f t="shared" si="4"/>
        <v>4784354</v>
      </c>
      <c r="P58" s="77">
        <f>SUM(P10:P57)</f>
        <v>6490026</v>
      </c>
    </row>
  </sheetData>
  <mergeCells count="18">
    <mergeCell ref="G8:H8"/>
    <mergeCell ref="A58:B58"/>
    <mergeCell ref="A6:A9"/>
    <mergeCell ref="B6:B9"/>
    <mergeCell ref="C6:P6"/>
    <mergeCell ref="C7:H7"/>
    <mergeCell ref="I7:J8"/>
    <mergeCell ref="K7:L8"/>
    <mergeCell ref="M7:N8"/>
    <mergeCell ref="O7:P8"/>
    <mergeCell ref="C8:D8"/>
    <mergeCell ref="E8:F8"/>
    <mergeCell ref="A1:P1"/>
    <mergeCell ref="A2:P2"/>
    <mergeCell ref="A3:P3"/>
    <mergeCell ref="A4:P4"/>
    <mergeCell ref="L5:N5"/>
    <mergeCell ref="O5:P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3831-3431-4BE3-90FE-63461B15E126}">
  <dimension ref="A1:L57"/>
  <sheetViews>
    <sheetView topLeftCell="A25" workbookViewId="0">
      <selection activeCell="O8" sqref="O8"/>
    </sheetView>
  </sheetViews>
  <sheetFormatPr defaultRowHeight="15" x14ac:dyDescent="0.25"/>
  <cols>
    <col min="1" max="1" width="9.5703125" customWidth="1"/>
    <col min="2" max="2" width="18" customWidth="1"/>
    <col min="3" max="12" width="9.5703125" customWidth="1"/>
  </cols>
  <sheetData>
    <row r="1" spans="1:12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x14ac:dyDescent="0.25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x14ac:dyDescent="0.25">
      <c r="A3" s="168" t="s">
        <v>284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x14ac:dyDescent="0.25">
      <c r="A4" s="167" t="s">
        <v>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2" x14ac:dyDescent="0.25">
      <c r="A5" s="205"/>
      <c r="B5" s="205"/>
      <c r="C5" s="205"/>
      <c r="D5" s="206"/>
      <c r="E5" s="218"/>
      <c r="F5" s="206"/>
      <c r="G5" s="218"/>
      <c r="H5" s="206"/>
      <c r="I5" s="219" t="s">
        <v>234</v>
      </c>
      <c r="J5" s="220"/>
      <c r="K5" s="221" t="s">
        <v>211</v>
      </c>
      <c r="L5" s="222"/>
    </row>
    <row r="6" spans="1:12" x14ac:dyDescent="0.25">
      <c r="A6" s="209" t="s">
        <v>5</v>
      </c>
      <c r="B6" s="223" t="s">
        <v>88</v>
      </c>
      <c r="C6" s="223" t="s">
        <v>188</v>
      </c>
      <c r="D6" s="224"/>
      <c r="E6" s="223"/>
      <c r="F6" s="224"/>
      <c r="G6" s="223"/>
      <c r="H6" s="224"/>
      <c r="I6" s="223"/>
      <c r="J6" s="225"/>
      <c r="K6" s="223"/>
      <c r="L6" s="224"/>
    </row>
    <row r="7" spans="1:12" x14ac:dyDescent="0.25">
      <c r="A7" s="210"/>
      <c r="B7" s="223"/>
      <c r="C7" s="214" t="s">
        <v>285</v>
      </c>
      <c r="D7" s="226"/>
      <c r="E7" s="227" t="s">
        <v>168</v>
      </c>
      <c r="F7" s="228"/>
      <c r="G7" s="227" t="s">
        <v>169</v>
      </c>
      <c r="H7" s="228"/>
      <c r="I7" s="227" t="s">
        <v>170</v>
      </c>
      <c r="J7" s="229"/>
      <c r="K7" s="227" t="s">
        <v>171</v>
      </c>
      <c r="L7" s="228"/>
    </row>
    <row r="8" spans="1:12" x14ac:dyDescent="0.25">
      <c r="A8" s="216"/>
      <c r="B8" s="223"/>
      <c r="C8" s="230" t="s">
        <v>140</v>
      </c>
      <c r="D8" s="231" t="s">
        <v>141</v>
      </c>
      <c r="E8" s="230" t="s">
        <v>140</v>
      </c>
      <c r="F8" s="231" t="s">
        <v>141</v>
      </c>
      <c r="G8" s="230" t="s">
        <v>140</v>
      </c>
      <c r="H8" s="231" t="s">
        <v>141</v>
      </c>
      <c r="I8" s="230" t="s">
        <v>140</v>
      </c>
      <c r="J8" s="231" t="s">
        <v>141</v>
      </c>
      <c r="K8" s="230" t="s">
        <v>140</v>
      </c>
      <c r="L8" s="231" t="s">
        <v>141</v>
      </c>
    </row>
    <row r="9" spans="1:12" x14ac:dyDescent="0.25">
      <c r="A9" s="217">
        <v>1</v>
      </c>
      <c r="B9" s="73" t="s">
        <v>243</v>
      </c>
      <c r="C9" s="74">
        <f>VLOOKUP(B9,[4]ACPDisbursement!$B$8:$Z$49,18,0)</f>
        <v>11452</v>
      </c>
      <c r="D9" s="74">
        <f>VLOOKUP(B9,[4]ACPDisbursement!$B$8:$Z$49,19,0)</f>
        <v>187822.1</v>
      </c>
      <c r="E9" s="74">
        <f>VLOOKUP(B9,[4]ACPDisbursement!$B$8:$Z$49,20,0)</f>
        <v>1114</v>
      </c>
      <c r="F9" s="74">
        <f>VLOOKUP(B9,[4]ACPDisbursement!$B$8:$Z$49,21,0)</f>
        <v>142100.65</v>
      </c>
      <c r="G9" s="74">
        <f>VLOOKUP(B9,[4]ACPDisbursement!$B$8:$Z$49,24,0)</f>
        <v>2</v>
      </c>
      <c r="H9" s="74">
        <f>VLOOKUP(B9,[4]ACPDisbursement!$B$8:$Z$49,25,0)</f>
        <v>595.36</v>
      </c>
      <c r="I9" s="74">
        <f>VLOOKUP(B9,[4]ACPDisbursement!$B$8:$Z$49,22,0)</f>
        <v>168</v>
      </c>
      <c r="J9" s="74">
        <f>VLOOKUP(B9,[4]ACPDisbursement!$B$8:$Z$49,23,0)</f>
        <v>61216.43</v>
      </c>
      <c r="K9" s="74">
        <f>+C9+E9+G9+I9</f>
        <v>12736</v>
      </c>
      <c r="L9" s="74">
        <f>+D9+F9+H9+J9</f>
        <v>391734.54</v>
      </c>
    </row>
    <row r="10" spans="1:12" x14ac:dyDescent="0.25">
      <c r="A10" s="217">
        <v>2</v>
      </c>
      <c r="B10" s="73" t="s">
        <v>244</v>
      </c>
      <c r="C10" s="74">
        <f>VLOOKUP(B10,[4]ACPDisbursement!$B$8:$Z$49,18,0)</f>
        <v>7383</v>
      </c>
      <c r="D10" s="74">
        <f>VLOOKUP(B10,[4]ACPDisbursement!$B$8:$Z$49,19,0)</f>
        <v>91668.95</v>
      </c>
      <c r="E10" s="74">
        <f>VLOOKUP(B10,[4]ACPDisbursement!$B$8:$Z$49,20,0)</f>
        <v>577</v>
      </c>
      <c r="F10" s="74">
        <f>VLOOKUP(B10,[4]ACPDisbursement!$B$8:$Z$49,21,0)</f>
        <v>57289.89</v>
      </c>
      <c r="G10" s="74">
        <f>VLOOKUP(B10,[4]ACPDisbursement!$B$8:$Z$49,24,0)</f>
        <v>2</v>
      </c>
      <c r="H10" s="74">
        <f>VLOOKUP(B10,[4]ACPDisbursement!$B$8:$Z$49,25,0)</f>
        <v>45</v>
      </c>
      <c r="I10" s="74">
        <f>VLOOKUP(B10,[4]ACPDisbursement!$B$8:$Z$49,22,0)</f>
        <v>122</v>
      </c>
      <c r="J10" s="74">
        <f>VLOOKUP(B10,[4]ACPDisbursement!$B$8:$Z$49,23,0)</f>
        <v>37056.230000000003</v>
      </c>
      <c r="K10" s="74">
        <f t="shared" ref="K10:L56" si="0">+C10+E10+G10+I10</f>
        <v>8084</v>
      </c>
      <c r="L10" s="74">
        <f t="shared" si="0"/>
        <v>186060.07</v>
      </c>
    </row>
    <row r="11" spans="1:12" x14ac:dyDescent="0.25">
      <c r="A11" s="217">
        <v>3</v>
      </c>
      <c r="B11" s="73" t="s">
        <v>245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f t="shared" si="0"/>
        <v>0</v>
      </c>
      <c r="L11" s="74">
        <f t="shared" si="0"/>
        <v>0</v>
      </c>
    </row>
    <row r="12" spans="1:12" x14ac:dyDescent="0.25">
      <c r="A12" s="217">
        <v>4</v>
      </c>
      <c r="B12" s="73" t="s">
        <v>91</v>
      </c>
      <c r="C12" s="74">
        <f>VLOOKUP(B12,[4]ACPDisbursement!$B$8:$Z$49,18,0)</f>
        <v>3561</v>
      </c>
      <c r="D12" s="74">
        <f>VLOOKUP(B12,[4]ACPDisbursement!$B$8:$Z$49,19,0)</f>
        <v>65696.850000000006</v>
      </c>
      <c r="E12" s="74">
        <f>VLOOKUP(B12,[4]ACPDisbursement!$B$8:$Z$49,20,0)</f>
        <v>493</v>
      </c>
      <c r="F12" s="74">
        <f>VLOOKUP(B12,[4]ACPDisbursement!$B$8:$Z$49,21,0)</f>
        <v>88174.11</v>
      </c>
      <c r="G12" s="74">
        <f>VLOOKUP(B12,[4]ACPDisbursement!$B$8:$Z$49,24,0)</f>
        <v>0</v>
      </c>
      <c r="H12" s="74">
        <f>VLOOKUP(B12,[4]ACPDisbursement!$B$8:$Z$49,25,0)</f>
        <v>0</v>
      </c>
      <c r="I12" s="74">
        <f>VLOOKUP(B12,[4]ACPDisbursement!$B$8:$Z$49,22,0)</f>
        <v>60</v>
      </c>
      <c r="J12" s="74">
        <f>VLOOKUP(B12,[4]ACPDisbursement!$B$8:$Z$49,23,0)</f>
        <v>29475.97</v>
      </c>
      <c r="K12" s="74">
        <f t="shared" si="0"/>
        <v>4114</v>
      </c>
      <c r="L12" s="74">
        <f t="shared" si="0"/>
        <v>183346.93000000002</v>
      </c>
    </row>
    <row r="13" spans="1:12" x14ac:dyDescent="0.25">
      <c r="A13" s="217">
        <v>5</v>
      </c>
      <c r="B13" s="73" t="s">
        <v>246</v>
      </c>
      <c r="C13" s="74">
        <f>VLOOKUP(B13,[4]ACPDisbursement!$B$8:$Z$49,18,0)</f>
        <v>5329</v>
      </c>
      <c r="D13" s="74">
        <f>VLOOKUP(B13,[4]ACPDisbursement!$B$8:$Z$49,19,0)</f>
        <v>32026.84</v>
      </c>
      <c r="E13" s="74">
        <f>VLOOKUP(B13,[4]ACPDisbursement!$B$8:$Z$49,20,0)</f>
        <v>147</v>
      </c>
      <c r="F13" s="74">
        <f>VLOOKUP(B13,[4]ACPDisbursement!$B$8:$Z$49,21,0)</f>
        <v>13914</v>
      </c>
      <c r="G13" s="74">
        <f>VLOOKUP(B13,[4]ACPDisbursement!$B$8:$Z$49,24,0)</f>
        <v>1</v>
      </c>
      <c r="H13" s="74">
        <f>VLOOKUP(B13,[4]ACPDisbursement!$B$8:$Z$49,25,0)</f>
        <v>0.01</v>
      </c>
      <c r="I13" s="74">
        <f>VLOOKUP(B13,[4]ACPDisbursement!$B$8:$Z$49,22,0)</f>
        <v>21</v>
      </c>
      <c r="J13" s="74">
        <f>VLOOKUP(B13,[4]ACPDisbursement!$B$8:$Z$49,23,0)</f>
        <v>5244.7</v>
      </c>
      <c r="K13" s="74">
        <f t="shared" si="0"/>
        <v>5498</v>
      </c>
      <c r="L13" s="74">
        <f t="shared" si="0"/>
        <v>51185.549999999996</v>
      </c>
    </row>
    <row r="14" spans="1:12" x14ac:dyDescent="0.25">
      <c r="A14" s="217">
        <v>6</v>
      </c>
      <c r="B14" s="73" t="s">
        <v>247</v>
      </c>
      <c r="C14" s="74">
        <f>VLOOKUP(B14,[4]ACPDisbursement!$B$8:$Z$49,18,0)</f>
        <v>4972</v>
      </c>
      <c r="D14" s="74">
        <f>VLOOKUP(B14,[4]ACPDisbursement!$B$8:$Z$49,19,0)</f>
        <v>37776.01</v>
      </c>
      <c r="E14" s="74">
        <f>VLOOKUP(B14,[4]ACPDisbursement!$B$8:$Z$49,20,0)</f>
        <v>216</v>
      </c>
      <c r="F14" s="74">
        <f>VLOOKUP(B14,[4]ACPDisbursement!$B$8:$Z$49,21,0)</f>
        <v>18629.560000000001</v>
      </c>
      <c r="G14" s="74">
        <f>VLOOKUP(B14,[4]ACPDisbursement!$B$8:$Z$49,24,0)</f>
        <v>4</v>
      </c>
      <c r="H14" s="74">
        <f>VLOOKUP(B14,[4]ACPDisbursement!$B$8:$Z$49,25,0)</f>
        <v>165.01</v>
      </c>
      <c r="I14" s="74">
        <f>VLOOKUP(B14,[4]ACPDisbursement!$B$8:$Z$49,22,0)</f>
        <v>67</v>
      </c>
      <c r="J14" s="74">
        <f>VLOOKUP(B14,[4]ACPDisbursement!$B$8:$Z$49,23,0)</f>
        <v>4649.18</v>
      </c>
      <c r="K14" s="74">
        <f t="shared" si="0"/>
        <v>5259</v>
      </c>
      <c r="L14" s="74">
        <f t="shared" si="0"/>
        <v>61219.760000000009</v>
      </c>
    </row>
    <row r="15" spans="1:12" x14ac:dyDescent="0.25">
      <c r="A15" s="217">
        <v>7</v>
      </c>
      <c r="B15" s="73" t="s">
        <v>248</v>
      </c>
      <c r="C15" s="74">
        <f>VLOOKUP(B15,[4]ACPDisbursement!$B$8:$Z$49,18,0)</f>
        <v>5684</v>
      </c>
      <c r="D15" s="74">
        <f>VLOOKUP(B15,[4]ACPDisbursement!$B$8:$Z$49,19,0)</f>
        <v>40499.06</v>
      </c>
      <c r="E15" s="74">
        <f>VLOOKUP(B15,[4]ACPDisbursement!$B$8:$Z$49,20,0)</f>
        <v>287</v>
      </c>
      <c r="F15" s="74">
        <f>VLOOKUP(B15,[4]ACPDisbursement!$B$8:$Z$49,21,0)</f>
        <v>33302.129999999997</v>
      </c>
      <c r="G15" s="74">
        <f>VLOOKUP(B15,[4]ACPDisbursement!$B$8:$Z$49,24,0)</f>
        <v>0</v>
      </c>
      <c r="H15" s="74">
        <f>VLOOKUP(B15,[4]ACPDisbursement!$B$8:$Z$49,25,0)</f>
        <v>0</v>
      </c>
      <c r="I15" s="74">
        <f>VLOOKUP(B15,[4]ACPDisbursement!$B$8:$Z$49,22,0)</f>
        <v>34</v>
      </c>
      <c r="J15" s="74">
        <f>VLOOKUP(B15,[4]ACPDisbursement!$B$8:$Z$49,23,0)</f>
        <v>10042.59</v>
      </c>
      <c r="K15" s="74">
        <f t="shared" si="0"/>
        <v>6005</v>
      </c>
      <c r="L15" s="74">
        <f t="shared" si="0"/>
        <v>83843.78</v>
      </c>
    </row>
    <row r="16" spans="1:12" x14ac:dyDescent="0.25">
      <c r="A16" s="217">
        <v>8</v>
      </c>
      <c r="B16" s="73" t="s">
        <v>95</v>
      </c>
      <c r="C16" s="74">
        <f>VLOOKUP(B16,[4]ACPDisbursement!$B$8:$Z$49,18,0)</f>
        <v>4737</v>
      </c>
      <c r="D16" s="74">
        <f>VLOOKUP(B16,[4]ACPDisbursement!$B$8:$Z$49,19,0)</f>
        <v>47397.97</v>
      </c>
      <c r="E16" s="74">
        <f>VLOOKUP(B16,[4]ACPDisbursement!$B$8:$Z$49,20,0)</f>
        <v>314</v>
      </c>
      <c r="F16" s="74">
        <f>VLOOKUP(B16,[4]ACPDisbursement!$B$8:$Z$49,21,0)</f>
        <v>27318.17</v>
      </c>
      <c r="G16" s="74">
        <f>VLOOKUP(B16,[4]ACPDisbursement!$B$8:$Z$49,24,0)</f>
        <v>0</v>
      </c>
      <c r="H16" s="74">
        <f>VLOOKUP(B16,[4]ACPDisbursement!$B$8:$Z$49,25,0)</f>
        <v>0</v>
      </c>
      <c r="I16" s="74">
        <f>VLOOKUP(B16,[4]ACPDisbursement!$B$8:$Z$49,22,0)</f>
        <v>51</v>
      </c>
      <c r="J16" s="74">
        <f>VLOOKUP(B16,[4]ACPDisbursement!$B$8:$Z$49,23,0)</f>
        <v>14384.32</v>
      </c>
      <c r="K16" s="74">
        <f t="shared" si="0"/>
        <v>5102</v>
      </c>
      <c r="L16" s="74">
        <f t="shared" si="0"/>
        <v>89100.459999999992</v>
      </c>
    </row>
    <row r="17" spans="1:12" x14ac:dyDescent="0.25">
      <c r="A17" s="217">
        <v>9</v>
      </c>
      <c r="B17" s="73" t="s">
        <v>249</v>
      </c>
      <c r="C17" s="74">
        <f>VLOOKUP(B17,[4]ACPDisbursement!$B$8:$Z$49,18,0)</f>
        <v>4733</v>
      </c>
      <c r="D17" s="74">
        <f>VLOOKUP(B17,[4]ACPDisbursement!$B$8:$Z$49,19,0)</f>
        <v>50581.05</v>
      </c>
      <c r="E17" s="74">
        <f>VLOOKUP(B17,[4]ACPDisbursement!$B$8:$Z$49,20,0)</f>
        <v>338</v>
      </c>
      <c r="F17" s="74">
        <f>VLOOKUP(B17,[4]ACPDisbursement!$B$8:$Z$49,21,0)</f>
        <v>30556.49</v>
      </c>
      <c r="G17" s="74">
        <f>VLOOKUP(B17,[4]ACPDisbursement!$B$8:$Z$49,24,0)</f>
        <v>1</v>
      </c>
      <c r="H17" s="74">
        <f>VLOOKUP(B17,[4]ACPDisbursement!$B$8:$Z$49,25,0)</f>
        <v>0.26</v>
      </c>
      <c r="I17" s="74">
        <f>VLOOKUP(B17,[4]ACPDisbursement!$B$8:$Z$49,22,0)</f>
        <v>37</v>
      </c>
      <c r="J17" s="74">
        <f>VLOOKUP(B17,[4]ACPDisbursement!$B$8:$Z$49,23,0)</f>
        <v>6415.65</v>
      </c>
      <c r="K17" s="74">
        <f t="shared" si="0"/>
        <v>5109</v>
      </c>
      <c r="L17" s="74">
        <f t="shared" si="0"/>
        <v>87553.45</v>
      </c>
    </row>
    <row r="18" spans="1:12" x14ac:dyDescent="0.25">
      <c r="A18" s="217">
        <v>10</v>
      </c>
      <c r="B18" s="73" t="s">
        <v>250</v>
      </c>
      <c r="C18" s="74">
        <f>VLOOKUP(B18,[4]ACPDisbursement!$B$8:$Z$49,18,0)</f>
        <v>11362</v>
      </c>
      <c r="D18" s="74">
        <f>VLOOKUP(B18,[4]ACPDisbursement!$B$8:$Z$49,19,0)</f>
        <v>178702.8</v>
      </c>
      <c r="E18" s="74">
        <f>VLOOKUP(B18,[4]ACPDisbursement!$B$8:$Z$49,20,0)</f>
        <v>1168</v>
      </c>
      <c r="F18" s="74">
        <f>VLOOKUP(B18,[4]ACPDisbursement!$B$8:$Z$49,21,0)</f>
        <v>198725.99</v>
      </c>
      <c r="G18" s="74">
        <f>VLOOKUP(B18,[4]ACPDisbursement!$B$8:$Z$49,24,0)</f>
        <v>4</v>
      </c>
      <c r="H18" s="74">
        <f>VLOOKUP(B18,[4]ACPDisbursement!$B$8:$Z$49,25,0)</f>
        <v>9.7799999999999994</v>
      </c>
      <c r="I18" s="74">
        <f>VLOOKUP(B18,[4]ACPDisbursement!$B$8:$Z$49,22,0)</f>
        <v>208</v>
      </c>
      <c r="J18" s="74">
        <f>VLOOKUP(B18,[4]ACPDisbursement!$B$8:$Z$49,23,0)</f>
        <v>153625.88</v>
      </c>
      <c r="K18" s="74">
        <f t="shared" si="0"/>
        <v>12742</v>
      </c>
      <c r="L18" s="74">
        <f t="shared" si="0"/>
        <v>531064.44999999995</v>
      </c>
    </row>
    <row r="19" spans="1:12" x14ac:dyDescent="0.25">
      <c r="A19" s="217">
        <v>11</v>
      </c>
      <c r="B19" s="73" t="s">
        <v>251</v>
      </c>
      <c r="C19" s="74">
        <f>VLOOKUP(B19,[4]ACPDisbursement!$B$8:$Z$49,18,0)</f>
        <v>14362</v>
      </c>
      <c r="D19" s="74">
        <f>VLOOKUP(B19,[4]ACPDisbursement!$B$8:$Z$49,19,0)</f>
        <v>173155.08</v>
      </c>
      <c r="E19" s="74">
        <f>VLOOKUP(B19,[4]ACPDisbursement!$B$8:$Z$49,20,0)</f>
        <v>1184</v>
      </c>
      <c r="F19" s="74">
        <f>VLOOKUP(B19,[4]ACPDisbursement!$B$8:$Z$49,21,0)</f>
        <v>128030.6</v>
      </c>
      <c r="G19" s="74">
        <f>VLOOKUP(B19,[4]ACPDisbursement!$B$8:$Z$49,24,0)</f>
        <v>1</v>
      </c>
      <c r="H19" s="74">
        <f>VLOOKUP(B19,[4]ACPDisbursement!$B$8:$Z$49,25,0)</f>
        <v>44.3</v>
      </c>
      <c r="I19" s="74">
        <f>VLOOKUP(B19,[4]ACPDisbursement!$B$8:$Z$49,22,0)</f>
        <v>119</v>
      </c>
      <c r="J19" s="74">
        <f>VLOOKUP(B19,[4]ACPDisbursement!$B$8:$Z$49,23,0)</f>
        <v>38807.4</v>
      </c>
      <c r="K19" s="74">
        <f t="shared" si="0"/>
        <v>15666</v>
      </c>
      <c r="L19" s="74">
        <f t="shared" si="0"/>
        <v>340037.38</v>
      </c>
    </row>
    <row r="20" spans="1:12" x14ac:dyDescent="0.25">
      <c r="A20" s="217">
        <v>12</v>
      </c>
      <c r="B20" s="73" t="s">
        <v>252</v>
      </c>
      <c r="C20" s="74">
        <f>VLOOKUP(B20,[4]ACPDisbursement!$B$8:$Z$49,18,0)</f>
        <v>7332</v>
      </c>
      <c r="D20" s="74">
        <f>VLOOKUP(B20,[4]ACPDisbursement!$B$8:$Z$49,19,0)</f>
        <v>37687.379999999997</v>
      </c>
      <c r="E20" s="74">
        <f>VLOOKUP(B20,[4]ACPDisbursement!$B$8:$Z$49,20,0)</f>
        <v>131</v>
      </c>
      <c r="F20" s="74">
        <f>VLOOKUP(B20,[4]ACPDisbursement!$B$8:$Z$49,21,0)</f>
        <v>9414.89</v>
      </c>
      <c r="G20" s="74">
        <f>VLOOKUP(B20,[4]ACPDisbursement!$B$8:$Z$49,24,0)</f>
        <v>0</v>
      </c>
      <c r="H20" s="74">
        <f>VLOOKUP(B20,[4]ACPDisbursement!$B$8:$Z$49,25,0)</f>
        <v>0</v>
      </c>
      <c r="I20" s="74">
        <f>VLOOKUP(B20,[4]ACPDisbursement!$B$8:$Z$49,22,0)</f>
        <v>15</v>
      </c>
      <c r="J20" s="74">
        <f>VLOOKUP(B20,[4]ACPDisbursement!$B$8:$Z$49,23,0)</f>
        <v>2878.46</v>
      </c>
      <c r="K20" s="74">
        <f t="shared" si="0"/>
        <v>7478</v>
      </c>
      <c r="L20" s="74">
        <f t="shared" si="0"/>
        <v>49980.729999999996</v>
      </c>
    </row>
    <row r="21" spans="1:12" x14ac:dyDescent="0.25">
      <c r="A21" s="217">
        <v>13</v>
      </c>
      <c r="B21" s="73" t="s">
        <v>253</v>
      </c>
      <c r="C21" s="74">
        <f>VLOOKUP(B21,[4]ACPDisbursement!$B$8:$Z$49,18,0)</f>
        <v>9648</v>
      </c>
      <c r="D21" s="74">
        <f>VLOOKUP(B21,[4]ACPDisbursement!$B$8:$Z$49,19,0)</f>
        <v>74157.649999999994</v>
      </c>
      <c r="E21" s="74">
        <f>VLOOKUP(B21,[4]ACPDisbursement!$B$8:$Z$49,20,0)</f>
        <v>524</v>
      </c>
      <c r="F21" s="74">
        <f>VLOOKUP(B21,[4]ACPDisbursement!$B$8:$Z$49,21,0)</f>
        <v>55195.53</v>
      </c>
      <c r="G21" s="74">
        <f>VLOOKUP(B21,[4]ACPDisbursement!$B$8:$Z$49,24,0)</f>
        <v>0</v>
      </c>
      <c r="H21" s="74">
        <f>VLOOKUP(B21,[4]ACPDisbursement!$B$8:$Z$49,25,0)</f>
        <v>0</v>
      </c>
      <c r="I21" s="74">
        <f>VLOOKUP(B21,[4]ACPDisbursement!$B$8:$Z$49,22,0)</f>
        <v>44</v>
      </c>
      <c r="J21" s="74">
        <f>VLOOKUP(B21,[4]ACPDisbursement!$B$8:$Z$49,23,0)</f>
        <v>18614.400000000001</v>
      </c>
      <c r="K21" s="74">
        <f t="shared" si="0"/>
        <v>10216</v>
      </c>
      <c r="L21" s="74">
        <f t="shared" si="0"/>
        <v>147967.57999999999</v>
      </c>
    </row>
    <row r="22" spans="1:12" x14ac:dyDescent="0.25">
      <c r="A22" s="217">
        <v>14</v>
      </c>
      <c r="B22" s="73" t="s">
        <v>254</v>
      </c>
      <c r="C22" s="74">
        <f>VLOOKUP(B22,[4]ACPDisbursement!$B$8:$Z$49,18,0)</f>
        <v>11134</v>
      </c>
      <c r="D22" s="74">
        <f>VLOOKUP(B22,[4]ACPDisbursement!$B$8:$Z$49,19,0)</f>
        <v>63073.62</v>
      </c>
      <c r="E22" s="74">
        <f>VLOOKUP(B22,[4]ACPDisbursement!$B$8:$Z$49,20,0)</f>
        <v>236</v>
      </c>
      <c r="F22" s="74">
        <f>VLOOKUP(B22,[4]ACPDisbursement!$B$8:$Z$49,21,0)</f>
        <v>20473.759999999998</v>
      </c>
      <c r="G22" s="74">
        <f>VLOOKUP(B22,[4]ACPDisbursement!$B$8:$Z$49,24,0)</f>
        <v>1</v>
      </c>
      <c r="H22" s="74">
        <f>VLOOKUP(B22,[4]ACPDisbursement!$B$8:$Z$49,25,0)</f>
        <v>47.72</v>
      </c>
      <c r="I22" s="74">
        <f>VLOOKUP(B22,[4]ACPDisbursement!$B$8:$Z$49,22,0)</f>
        <v>10</v>
      </c>
      <c r="J22" s="74">
        <f>VLOOKUP(B22,[4]ACPDisbursement!$B$8:$Z$49,23,0)</f>
        <v>471.83</v>
      </c>
      <c r="K22" s="74">
        <f t="shared" si="0"/>
        <v>11381</v>
      </c>
      <c r="L22" s="74">
        <f t="shared" si="0"/>
        <v>84066.930000000008</v>
      </c>
    </row>
    <row r="23" spans="1:12" x14ac:dyDescent="0.25">
      <c r="A23" s="217">
        <v>15</v>
      </c>
      <c r="B23" s="73" t="s">
        <v>255</v>
      </c>
      <c r="C23" s="74">
        <f>VLOOKUP(B23,[4]ACPDisbursement!$B$8:$Z$49,18,0)</f>
        <v>9311</v>
      </c>
      <c r="D23" s="74">
        <f>VLOOKUP(B23,[4]ACPDisbursement!$B$8:$Z$49,19,0)</f>
        <v>40729.19</v>
      </c>
      <c r="E23" s="74">
        <f>VLOOKUP(B23,[4]ACPDisbursement!$B$8:$Z$49,20,0)</f>
        <v>210</v>
      </c>
      <c r="F23" s="74">
        <f>VLOOKUP(B23,[4]ACPDisbursement!$B$8:$Z$49,21,0)</f>
        <v>15127.84</v>
      </c>
      <c r="G23" s="74">
        <f>VLOOKUP(B23,[4]ACPDisbursement!$B$8:$Z$49,24,0)</f>
        <v>0</v>
      </c>
      <c r="H23" s="74">
        <f>VLOOKUP(B23,[4]ACPDisbursement!$B$8:$Z$49,25,0)</f>
        <v>0</v>
      </c>
      <c r="I23" s="74">
        <f>VLOOKUP(B23,[4]ACPDisbursement!$B$8:$Z$49,22,0)</f>
        <v>13</v>
      </c>
      <c r="J23" s="74">
        <f>VLOOKUP(B23,[4]ACPDisbursement!$B$8:$Z$49,23,0)</f>
        <v>3016.6</v>
      </c>
      <c r="K23" s="74">
        <f t="shared" si="0"/>
        <v>9534</v>
      </c>
      <c r="L23" s="74">
        <f t="shared" si="0"/>
        <v>58873.63</v>
      </c>
    </row>
    <row r="24" spans="1:12" x14ac:dyDescent="0.25">
      <c r="A24" s="217">
        <v>16</v>
      </c>
      <c r="B24" s="73" t="s">
        <v>103</v>
      </c>
      <c r="C24" s="74">
        <f>VLOOKUP(B24,[4]ACPDisbursement!$B$8:$Z$49,18,0)</f>
        <v>1997</v>
      </c>
      <c r="D24" s="74">
        <f>VLOOKUP(B24,[4]ACPDisbursement!$B$8:$Z$49,19,0)</f>
        <v>11438.99</v>
      </c>
      <c r="E24" s="74">
        <f>VLOOKUP(B24,[4]ACPDisbursement!$B$8:$Z$49,20,0)</f>
        <v>81</v>
      </c>
      <c r="F24" s="74">
        <f>VLOOKUP(B24,[4]ACPDisbursement!$B$8:$Z$49,21,0)</f>
        <v>3533.69</v>
      </c>
      <c r="G24" s="74">
        <f>VLOOKUP(B24,[4]ACPDisbursement!$B$8:$Z$49,24,0)</f>
        <v>0</v>
      </c>
      <c r="H24" s="74">
        <f>VLOOKUP(B24,[4]ACPDisbursement!$B$8:$Z$49,25,0)</f>
        <v>0</v>
      </c>
      <c r="I24" s="74">
        <f>VLOOKUP(B24,[4]ACPDisbursement!$B$8:$Z$49,22,0)</f>
        <v>4</v>
      </c>
      <c r="J24" s="74">
        <f>VLOOKUP(B24,[4]ACPDisbursement!$B$8:$Z$49,23,0)</f>
        <v>727.5</v>
      </c>
      <c r="K24" s="74">
        <f t="shared" si="0"/>
        <v>2082</v>
      </c>
      <c r="L24" s="74">
        <f t="shared" si="0"/>
        <v>15700.18</v>
      </c>
    </row>
    <row r="25" spans="1:12" x14ac:dyDescent="0.25">
      <c r="A25" s="217">
        <v>17</v>
      </c>
      <c r="B25" s="73" t="s">
        <v>256</v>
      </c>
      <c r="C25" s="74">
        <f>VLOOKUP(B25,[4]ACPDisbursement!$B$8:$Z$49,18,0)</f>
        <v>3684</v>
      </c>
      <c r="D25" s="74">
        <f>VLOOKUP(B25,[4]ACPDisbursement!$B$8:$Z$49,19,0)</f>
        <v>18589.48</v>
      </c>
      <c r="E25" s="74">
        <f>VLOOKUP(B25,[4]ACPDisbursement!$B$8:$Z$49,20,0)</f>
        <v>123</v>
      </c>
      <c r="F25" s="74">
        <f>VLOOKUP(B25,[4]ACPDisbursement!$B$8:$Z$49,21,0)</f>
        <v>11739.75</v>
      </c>
      <c r="G25" s="74">
        <f>VLOOKUP(B25,[4]ACPDisbursement!$B$8:$Z$49,24,0)</f>
        <v>1</v>
      </c>
      <c r="H25" s="74">
        <f>VLOOKUP(B25,[4]ACPDisbursement!$B$8:$Z$49,25,0)</f>
        <v>8.1999999999999993</v>
      </c>
      <c r="I25" s="74">
        <f>VLOOKUP(B25,[4]ACPDisbursement!$B$8:$Z$49,22,0)</f>
        <v>4</v>
      </c>
      <c r="J25" s="74">
        <f>VLOOKUP(B25,[4]ACPDisbursement!$B$8:$Z$49,23,0)</f>
        <v>856.81</v>
      </c>
      <c r="K25" s="74">
        <f t="shared" si="0"/>
        <v>3812</v>
      </c>
      <c r="L25" s="74">
        <f t="shared" si="0"/>
        <v>31194.240000000002</v>
      </c>
    </row>
    <row r="26" spans="1:12" x14ac:dyDescent="0.25">
      <c r="A26" s="217">
        <v>18</v>
      </c>
      <c r="B26" s="73" t="s">
        <v>105</v>
      </c>
      <c r="C26" s="74">
        <f>VLOOKUP(B26,[4]ACPDisbursement!$B$8:$Z$49,18,0)</f>
        <v>3668</v>
      </c>
      <c r="D26" s="74">
        <f>VLOOKUP(B26,[4]ACPDisbursement!$B$8:$Z$49,19,0)</f>
        <v>33818.730000000003</v>
      </c>
      <c r="E26" s="74">
        <f>VLOOKUP(B26,[4]ACPDisbursement!$B$8:$Z$49,20,0)</f>
        <v>142</v>
      </c>
      <c r="F26" s="74">
        <f>VLOOKUP(B26,[4]ACPDisbursement!$B$8:$Z$49,21,0)</f>
        <v>13727.99</v>
      </c>
      <c r="G26" s="74">
        <f>VLOOKUP(B26,[4]ACPDisbursement!$B$8:$Z$49,24,0)</f>
        <v>0</v>
      </c>
      <c r="H26" s="74">
        <f>VLOOKUP(B26,[4]ACPDisbursement!$B$8:$Z$49,25,0)</f>
        <v>0</v>
      </c>
      <c r="I26" s="74">
        <f>VLOOKUP(B26,[4]ACPDisbursement!$B$8:$Z$49,22,0)</f>
        <v>10</v>
      </c>
      <c r="J26" s="74">
        <f>VLOOKUP(B26,[4]ACPDisbursement!$B$8:$Z$49,23,0)</f>
        <v>3360.28</v>
      </c>
      <c r="K26" s="74">
        <f t="shared" si="0"/>
        <v>3820</v>
      </c>
      <c r="L26" s="74">
        <f t="shared" si="0"/>
        <v>50907</v>
      </c>
    </row>
    <row r="27" spans="1:12" x14ac:dyDescent="0.25">
      <c r="A27" s="217">
        <v>19</v>
      </c>
      <c r="B27" s="73" t="s">
        <v>257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f t="shared" si="0"/>
        <v>0</v>
      </c>
      <c r="L27" s="74">
        <f t="shared" si="0"/>
        <v>0</v>
      </c>
    </row>
    <row r="28" spans="1:12" x14ac:dyDescent="0.25">
      <c r="A28" s="217">
        <v>20</v>
      </c>
      <c r="B28" s="73" t="s">
        <v>258</v>
      </c>
      <c r="C28" s="74">
        <f>VLOOKUP(B28,[4]ACPDisbursement!$B$8:$Z$49,18,0)</f>
        <v>5651</v>
      </c>
      <c r="D28" s="74">
        <f>VLOOKUP(B28,[4]ACPDisbursement!$B$8:$Z$49,19,0)</f>
        <v>23421.05</v>
      </c>
      <c r="E28" s="74">
        <f>VLOOKUP(B28,[4]ACPDisbursement!$B$8:$Z$49,20,0)</f>
        <v>114</v>
      </c>
      <c r="F28" s="74">
        <f>VLOOKUP(B28,[4]ACPDisbursement!$B$8:$Z$49,21,0)</f>
        <v>11104.06</v>
      </c>
      <c r="G28" s="74">
        <f>VLOOKUP(B28,[4]ACPDisbursement!$B$8:$Z$49,24,0)</f>
        <v>0</v>
      </c>
      <c r="H28" s="74">
        <f>VLOOKUP(B28,[4]ACPDisbursement!$B$8:$Z$49,25,0)</f>
        <v>0</v>
      </c>
      <c r="I28" s="74">
        <f>VLOOKUP(B28,[4]ACPDisbursement!$B$8:$Z$49,22,0)</f>
        <v>13</v>
      </c>
      <c r="J28" s="74">
        <f>VLOOKUP(B28,[4]ACPDisbursement!$B$8:$Z$49,23,0)</f>
        <v>2237.46</v>
      </c>
      <c r="K28" s="74">
        <f t="shared" si="0"/>
        <v>5778</v>
      </c>
      <c r="L28" s="74">
        <f t="shared" si="0"/>
        <v>36762.57</v>
      </c>
    </row>
    <row r="29" spans="1:12" x14ac:dyDescent="0.25">
      <c r="A29" s="217">
        <v>21</v>
      </c>
      <c r="B29" s="73" t="s">
        <v>259</v>
      </c>
      <c r="C29" s="74">
        <f>VLOOKUP(B29,[4]ACPDisbursement!$B$8:$Z$49,18,0)</f>
        <v>14160</v>
      </c>
      <c r="D29" s="74">
        <f>VLOOKUP(B29,[4]ACPDisbursement!$B$8:$Z$49,19,0)</f>
        <v>190639.69</v>
      </c>
      <c r="E29" s="74">
        <f>VLOOKUP(B29,[4]ACPDisbursement!$B$8:$Z$49,20,0)</f>
        <v>1226</v>
      </c>
      <c r="F29" s="74">
        <f>VLOOKUP(B29,[4]ACPDisbursement!$B$8:$Z$49,21,0)</f>
        <v>105110.89</v>
      </c>
      <c r="G29" s="74">
        <f>VLOOKUP(B29,[4]ACPDisbursement!$B$8:$Z$49,24,0)</f>
        <v>1</v>
      </c>
      <c r="H29" s="74">
        <f>VLOOKUP(B29,[4]ACPDisbursement!$B$8:$Z$49,25,0)</f>
        <v>393.18</v>
      </c>
      <c r="I29" s="74">
        <f>VLOOKUP(B29,[4]ACPDisbursement!$B$8:$Z$49,22,0)</f>
        <v>178</v>
      </c>
      <c r="J29" s="74">
        <f>VLOOKUP(B29,[4]ACPDisbursement!$B$8:$Z$49,23,0)</f>
        <v>31270</v>
      </c>
      <c r="K29" s="74">
        <f t="shared" si="0"/>
        <v>15565</v>
      </c>
      <c r="L29" s="74">
        <f t="shared" si="0"/>
        <v>327413.76000000001</v>
      </c>
    </row>
    <row r="30" spans="1:12" x14ac:dyDescent="0.25">
      <c r="A30" s="217">
        <v>22</v>
      </c>
      <c r="B30" s="73" t="s">
        <v>260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f t="shared" si="0"/>
        <v>0</v>
      </c>
      <c r="L30" s="74">
        <f t="shared" si="0"/>
        <v>0</v>
      </c>
    </row>
    <row r="31" spans="1:12" x14ac:dyDescent="0.25">
      <c r="A31" s="217">
        <v>23</v>
      </c>
      <c r="B31" s="73" t="s">
        <v>261</v>
      </c>
      <c r="C31" s="74">
        <f>VLOOKUP(B31,[4]ACPDisbursement!$B$8:$Z$49,18,0)</f>
        <v>9237</v>
      </c>
      <c r="D31" s="74">
        <f>VLOOKUP(B31,[4]ACPDisbursement!$B$8:$Z$49,19,0)</f>
        <v>107511.45</v>
      </c>
      <c r="E31" s="74">
        <f>VLOOKUP(B31,[4]ACPDisbursement!$B$8:$Z$49,20,0)</f>
        <v>662</v>
      </c>
      <c r="F31" s="74">
        <f>VLOOKUP(B31,[4]ACPDisbursement!$B$8:$Z$49,21,0)</f>
        <v>50021.72</v>
      </c>
      <c r="G31" s="74">
        <f>VLOOKUP(B31,[4]ACPDisbursement!$B$8:$Z$49,24,0)</f>
        <v>3</v>
      </c>
      <c r="H31" s="74">
        <f>VLOOKUP(B31,[4]ACPDisbursement!$B$8:$Z$49,25,0)</f>
        <v>476.63</v>
      </c>
      <c r="I31" s="74">
        <f>VLOOKUP(B31,[4]ACPDisbursement!$B$8:$Z$49,22,0)</f>
        <v>60</v>
      </c>
      <c r="J31" s="74">
        <f>VLOOKUP(B31,[4]ACPDisbursement!$B$8:$Z$49,23,0)</f>
        <v>7271.17</v>
      </c>
      <c r="K31" s="74">
        <f t="shared" si="0"/>
        <v>9962</v>
      </c>
      <c r="L31" s="74">
        <f t="shared" si="0"/>
        <v>165280.97</v>
      </c>
    </row>
    <row r="32" spans="1:12" x14ac:dyDescent="0.25">
      <c r="A32" s="217">
        <v>24</v>
      </c>
      <c r="B32" s="73" t="s">
        <v>262</v>
      </c>
      <c r="C32" s="74">
        <f>VLOOKUP(B32,[4]ACPDisbursement!$B$8:$Z$49,18,0)</f>
        <v>44149</v>
      </c>
      <c r="D32" s="74">
        <f>VLOOKUP(B32,[4]ACPDisbursement!$B$8:$Z$49,19,0)</f>
        <v>1161384.6100000001</v>
      </c>
      <c r="E32" s="74">
        <f>VLOOKUP(B32,[4]ACPDisbursement!$B$8:$Z$49,20,0)</f>
        <v>7656</v>
      </c>
      <c r="F32" s="74">
        <f>VLOOKUP(B32,[4]ACPDisbursement!$B$8:$Z$49,21,0)</f>
        <v>1245096.25</v>
      </c>
      <c r="G32" s="74">
        <f>VLOOKUP(B32,[4]ACPDisbursement!$B$8:$Z$49,24,0)</f>
        <v>12</v>
      </c>
      <c r="H32" s="74">
        <f>VLOOKUP(B32,[4]ACPDisbursement!$B$8:$Z$49,25,0)</f>
        <v>1356.1</v>
      </c>
      <c r="I32" s="74">
        <f>VLOOKUP(B32,[4]ACPDisbursement!$B$8:$Z$49,22,0)</f>
        <v>1954</v>
      </c>
      <c r="J32" s="74">
        <f>VLOOKUP(B32,[4]ACPDisbursement!$B$8:$Z$49,23,0)</f>
        <v>760572.57</v>
      </c>
      <c r="K32" s="74">
        <f t="shared" si="0"/>
        <v>53771</v>
      </c>
      <c r="L32" s="74">
        <f t="shared" si="0"/>
        <v>3168409.5300000003</v>
      </c>
    </row>
    <row r="33" spans="1:12" x14ac:dyDescent="0.25">
      <c r="A33" s="217">
        <v>25</v>
      </c>
      <c r="B33" s="73" t="s">
        <v>263</v>
      </c>
      <c r="C33" s="74">
        <f>VLOOKUP(B33,[4]ACPDisbursement!$B$8:$Z$49,18,0)</f>
        <v>1766</v>
      </c>
      <c r="D33" s="74">
        <f>VLOOKUP(B33,[4]ACPDisbursement!$B$8:$Z$49,19,0)</f>
        <v>20019.830000000002</v>
      </c>
      <c r="E33" s="74">
        <f>VLOOKUP(B33,[4]ACPDisbursement!$B$8:$Z$49,20,0)</f>
        <v>123</v>
      </c>
      <c r="F33" s="74">
        <f>VLOOKUP(B33,[4]ACPDisbursement!$B$8:$Z$49,21,0)</f>
        <v>23352.44</v>
      </c>
      <c r="G33" s="74">
        <f>VLOOKUP(B33,[4]ACPDisbursement!$B$8:$Z$49,24,0)</f>
        <v>1</v>
      </c>
      <c r="H33" s="74">
        <f>VLOOKUP(B33,[4]ACPDisbursement!$B$8:$Z$49,25,0)</f>
        <v>2</v>
      </c>
      <c r="I33" s="74">
        <f>VLOOKUP(B33,[4]ACPDisbursement!$B$8:$Z$49,22,0)</f>
        <v>4</v>
      </c>
      <c r="J33" s="74">
        <f>VLOOKUP(B33,[4]ACPDisbursement!$B$8:$Z$49,23,0)</f>
        <v>1828.48</v>
      </c>
      <c r="K33" s="74">
        <f t="shared" si="0"/>
        <v>1894</v>
      </c>
      <c r="L33" s="74">
        <f t="shared" si="0"/>
        <v>45202.750000000007</v>
      </c>
    </row>
    <row r="34" spans="1:12" x14ac:dyDescent="0.25">
      <c r="A34" s="217">
        <v>26</v>
      </c>
      <c r="B34" s="73" t="s">
        <v>264</v>
      </c>
      <c r="C34" s="74">
        <f>VLOOKUP(B34,[4]ACPDisbursement!$B$8:$Z$49,18,0)</f>
        <v>4446</v>
      </c>
      <c r="D34" s="74">
        <f>VLOOKUP(B34,[4]ACPDisbursement!$B$8:$Z$49,19,0)</f>
        <v>42186.76</v>
      </c>
      <c r="E34" s="74">
        <f>VLOOKUP(B34,[4]ACPDisbursement!$B$8:$Z$49,20,0)</f>
        <v>228</v>
      </c>
      <c r="F34" s="74">
        <f>VLOOKUP(B34,[4]ACPDisbursement!$B$8:$Z$49,21,0)</f>
        <v>16343.36</v>
      </c>
      <c r="G34" s="74">
        <f>VLOOKUP(B34,[4]ACPDisbursement!$B$8:$Z$49,24,0)</f>
        <v>0</v>
      </c>
      <c r="H34" s="74">
        <f>VLOOKUP(B34,[4]ACPDisbursement!$B$8:$Z$49,25,0)</f>
        <v>0</v>
      </c>
      <c r="I34" s="74">
        <f>VLOOKUP(B34,[4]ACPDisbursement!$B$8:$Z$49,22,0)</f>
        <v>11</v>
      </c>
      <c r="J34" s="74">
        <f>VLOOKUP(B34,[4]ACPDisbursement!$B$8:$Z$49,23,0)</f>
        <v>3382.81</v>
      </c>
      <c r="K34" s="74">
        <f t="shared" si="0"/>
        <v>4685</v>
      </c>
      <c r="L34" s="74">
        <f t="shared" si="0"/>
        <v>61912.93</v>
      </c>
    </row>
    <row r="35" spans="1:12" x14ac:dyDescent="0.25">
      <c r="A35" s="217">
        <v>27</v>
      </c>
      <c r="B35" s="73" t="s">
        <v>265</v>
      </c>
      <c r="C35" s="74">
        <f>VLOOKUP(B35,[4]ACPDisbursement!$B$8:$Z$49,18,0)</f>
        <v>6335</v>
      </c>
      <c r="D35" s="74">
        <f>VLOOKUP(B35,[4]ACPDisbursement!$B$8:$Z$49,19,0)</f>
        <v>36610.25</v>
      </c>
      <c r="E35" s="74">
        <f>VLOOKUP(B35,[4]ACPDisbursement!$B$8:$Z$49,20,0)</f>
        <v>290</v>
      </c>
      <c r="F35" s="74">
        <f>VLOOKUP(B35,[4]ACPDisbursement!$B$8:$Z$49,21,0)</f>
        <v>19138.28</v>
      </c>
      <c r="G35" s="74">
        <f>VLOOKUP(B35,[4]ACPDisbursement!$B$8:$Z$49,24,0)</f>
        <v>1</v>
      </c>
      <c r="H35" s="74">
        <f>VLOOKUP(B35,[4]ACPDisbursement!$B$8:$Z$49,25,0)</f>
        <v>0</v>
      </c>
      <c r="I35" s="74">
        <f>VLOOKUP(B35,[4]ACPDisbursement!$B$8:$Z$49,22,0)</f>
        <v>8</v>
      </c>
      <c r="J35" s="74">
        <f>VLOOKUP(B35,[4]ACPDisbursement!$B$8:$Z$49,23,0)</f>
        <v>1898.52</v>
      </c>
      <c r="K35" s="74">
        <f t="shared" si="0"/>
        <v>6634</v>
      </c>
      <c r="L35" s="74">
        <f t="shared" si="0"/>
        <v>57647.049999999996</v>
      </c>
    </row>
    <row r="36" spans="1:12" x14ac:dyDescent="0.25">
      <c r="A36" s="217">
        <v>28</v>
      </c>
      <c r="B36" s="73" t="s">
        <v>266</v>
      </c>
      <c r="C36" s="74">
        <f>VLOOKUP(B36,[4]ACPDisbursement!$B$8:$Z$49,18,0)</f>
        <v>11375</v>
      </c>
      <c r="D36" s="74">
        <f>VLOOKUP(B36,[4]ACPDisbursement!$B$8:$Z$49,19,0)</f>
        <v>80117.63</v>
      </c>
      <c r="E36" s="74">
        <f>VLOOKUP(B36,[4]ACPDisbursement!$B$8:$Z$49,20,0)</f>
        <v>320</v>
      </c>
      <c r="F36" s="74">
        <f>VLOOKUP(B36,[4]ACPDisbursement!$B$8:$Z$49,21,0)</f>
        <v>30209.31</v>
      </c>
      <c r="G36" s="74">
        <f>VLOOKUP(B36,[4]ACPDisbursement!$B$8:$Z$49,24,0)</f>
        <v>0</v>
      </c>
      <c r="H36" s="74">
        <f>VLOOKUP(B36,[4]ACPDisbursement!$B$8:$Z$49,25,0)</f>
        <v>0</v>
      </c>
      <c r="I36" s="74">
        <f>VLOOKUP(B36,[4]ACPDisbursement!$B$8:$Z$49,22,0)</f>
        <v>51</v>
      </c>
      <c r="J36" s="74">
        <f>VLOOKUP(B36,[4]ACPDisbursement!$B$8:$Z$49,23,0)</f>
        <v>3633.24</v>
      </c>
      <c r="K36" s="74">
        <f t="shared" si="0"/>
        <v>11746</v>
      </c>
      <c r="L36" s="74">
        <f t="shared" si="0"/>
        <v>113960.18000000001</v>
      </c>
    </row>
    <row r="37" spans="1:12" x14ac:dyDescent="0.25">
      <c r="A37" s="217">
        <v>29</v>
      </c>
      <c r="B37" s="73" t="s">
        <v>267</v>
      </c>
      <c r="C37" s="74">
        <f>VLOOKUP(B37,[4]ACPDisbursement!$B$8:$Z$49,18,0)</f>
        <v>15728</v>
      </c>
      <c r="D37" s="74">
        <f>VLOOKUP(B37,[4]ACPDisbursement!$B$8:$Z$49,19,0)</f>
        <v>368533.89</v>
      </c>
      <c r="E37" s="74">
        <f>VLOOKUP(B37,[4]ACPDisbursement!$B$8:$Z$49,20,0)</f>
        <v>2022</v>
      </c>
      <c r="F37" s="74">
        <f>VLOOKUP(B37,[4]ACPDisbursement!$B$8:$Z$49,21,0)</f>
        <v>330258.99</v>
      </c>
      <c r="G37" s="74">
        <f>VLOOKUP(B37,[4]ACPDisbursement!$B$8:$Z$49,24,0)</f>
        <v>1</v>
      </c>
      <c r="H37" s="74">
        <f>VLOOKUP(B37,[4]ACPDisbursement!$B$8:$Z$49,25,0)</f>
        <v>44.3</v>
      </c>
      <c r="I37" s="74">
        <f>VLOOKUP(B37,[4]ACPDisbursement!$B$8:$Z$49,22,0)</f>
        <v>403</v>
      </c>
      <c r="J37" s="74">
        <f>VLOOKUP(B37,[4]ACPDisbursement!$B$8:$Z$49,23,0)</f>
        <v>157715.43</v>
      </c>
      <c r="K37" s="74">
        <f t="shared" si="0"/>
        <v>18154</v>
      </c>
      <c r="L37" s="74">
        <f t="shared" si="0"/>
        <v>856552.6100000001</v>
      </c>
    </row>
    <row r="38" spans="1:12" x14ac:dyDescent="0.25">
      <c r="A38" s="217">
        <v>30</v>
      </c>
      <c r="B38" s="73" t="s">
        <v>268</v>
      </c>
      <c r="C38" s="74">
        <f>VLOOKUP(B38,[4]ACPDisbursement!$B$8:$Z$49,18,0)</f>
        <v>3922</v>
      </c>
      <c r="D38" s="74">
        <f>VLOOKUP(B38,[4]ACPDisbursement!$B$8:$Z$49,19,0)</f>
        <v>21449.9</v>
      </c>
      <c r="E38" s="74">
        <f>VLOOKUP(B38,[4]ACPDisbursement!$B$8:$Z$49,20,0)</f>
        <v>108</v>
      </c>
      <c r="F38" s="74">
        <f>VLOOKUP(B38,[4]ACPDisbursement!$B$8:$Z$49,21,0)</f>
        <v>8159.61</v>
      </c>
      <c r="G38" s="74">
        <f>VLOOKUP(B38,[4]ACPDisbursement!$B$8:$Z$49,24,0)</f>
        <v>1</v>
      </c>
      <c r="H38" s="74">
        <f>VLOOKUP(B38,[4]ACPDisbursement!$B$8:$Z$49,25,0)</f>
        <v>20</v>
      </c>
      <c r="I38" s="74">
        <f>VLOOKUP(B38,[4]ACPDisbursement!$B$8:$Z$49,22,0)</f>
        <v>4</v>
      </c>
      <c r="J38" s="74">
        <f>VLOOKUP(B38,[4]ACPDisbursement!$B$8:$Z$49,23,0)</f>
        <v>975.1</v>
      </c>
      <c r="K38" s="74">
        <f t="shared" si="0"/>
        <v>4035</v>
      </c>
      <c r="L38" s="74">
        <f t="shared" si="0"/>
        <v>30604.61</v>
      </c>
    </row>
    <row r="39" spans="1:12" x14ac:dyDescent="0.25">
      <c r="A39" s="217">
        <v>31</v>
      </c>
      <c r="B39" s="73" t="s">
        <v>269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f t="shared" si="0"/>
        <v>0</v>
      </c>
      <c r="L39" s="74">
        <f t="shared" si="0"/>
        <v>0</v>
      </c>
    </row>
    <row r="40" spans="1:12" x14ac:dyDescent="0.25">
      <c r="A40" s="217">
        <v>32</v>
      </c>
      <c r="B40" s="73" t="s">
        <v>116</v>
      </c>
      <c r="C40" s="74">
        <f>VLOOKUP(B40,[4]ACPDisbursement!$B$8:$Z$49,18,0)</f>
        <v>3834</v>
      </c>
      <c r="D40" s="74">
        <f>VLOOKUP(B40,[4]ACPDisbursement!$B$8:$Z$49,19,0)</f>
        <v>108282.65</v>
      </c>
      <c r="E40" s="74">
        <f>VLOOKUP(B40,[4]ACPDisbursement!$B$8:$Z$49,20,0)</f>
        <v>835</v>
      </c>
      <c r="F40" s="74">
        <f>VLOOKUP(B40,[4]ACPDisbursement!$B$8:$Z$49,21,0)</f>
        <v>136535.54</v>
      </c>
      <c r="G40" s="74">
        <f>VLOOKUP(B40,[4]ACPDisbursement!$B$8:$Z$49,24,0)</f>
        <v>1</v>
      </c>
      <c r="H40" s="74">
        <f>VLOOKUP(B40,[4]ACPDisbursement!$B$8:$Z$49,25,0)</f>
        <v>0.48</v>
      </c>
      <c r="I40" s="74">
        <f>VLOOKUP(B40,[4]ACPDisbursement!$B$8:$Z$49,22,0)</f>
        <v>120</v>
      </c>
      <c r="J40" s="74">
        <f>VLOOKUP(B40,[4]ACPDisbursement!$B$8:$Z$49,23,0)</f>
        <v>77824.570000000007</v>
      </c>
      <c r="K40" s="74">
        <f t="shared" si="0"/>
        <v>4790</v>
      </c>
      <c r="L40" s="74">
        <f t="shared" si="0"/>
        <v>322643.24</v>
      </c>
    </row>
    <row r="41" spans="1:12" x14ac:dyDescent="0.25">
      <c r="A41" s="217">
        <v>33</v>
      </c>
      <c r="B41" s="73" t="s">
        <v>270</v>
      </c>
      <c r="C41" s="74">
        <f>VLOOKUP(B41,[4]ACPDisbursement!$B$8:$Z$49,18,0)</f>
        <v>15488</v>
      </c>
      <c r="D41" s="74">
        <f>VLOOKUP(B41,[4]ACPDisbursement!$B$8:$Z$49,19,0)</f>
        <v>197747.71</v>
      </c>
      <c r="E41" s="74">
        <f>VLOOKUP(B41,[4]ACPDisbursement!$B$8:$Z$49,20,0)</f>
        <v>1557</v>
      </c>
      <c r="F41" s="74">
        <f>VLOOKUP(B41,[4]ACPDisbursement!$B$8:$Z$49,21,0)</f>
        <v>173638.88</v>
      </c>
      <c r="G41" s="74">
        <f>VLOOKUP(B41,[4]ACPDisbursement!$B$8:$Z$49,24,0)</f>
        <v>3</v>
      </c>
      <c r="H41" s="74">
        <f>VLOOKUP(B41,[4]ACPDisbursement!$B$8:$Z$49,25,0)</f>
        <v>188.78</v>
      </c>
      <c r="I41" s="74">
        <f>VLOOKUP(B41,[4]ACPDisbursement!$B$8:$Z$49,22,0)</f>
        <v>311</v>
      </c>
      <c r="J41" s="74">
        <f>VLOOKUP(B41,[4]ACPDisbursement!$B$8:$Z$49,23,0)</f>
        <v>57106.16</v>
      </c>
      <c r="K41" s="74">
        <f t="shared" si="0"/>
        <v>17359</v>
      </c>
      <c r="L41" s="74">
        <f t="shared" si="0"/>
        <v>428681.53</v>
      </c>
    </row>
    <row r="42" spans="1:12" x14ac:dyDescent="0.25">
      <c r="A42" s="217">
        <v>34</v>
      </c>
      <c r="B42" s="73" t="s">
        <v>118</v>
      </c>
      <c r="C42" s="74">
        <f>VLOOKUP(B42,[4]ACPDisbursement!$B$8:$Z$49,18,0)</f>
        <v>4667</v>
      </c>
      <c r="D42" s="74">
        <f>VLOOKUP(B42,[4]ACPDisbursement!$B$8:$Z$49,19,0)</f>
        <v>42027.08</v>
      </c>
      <c r="E42" s="74">
        <f>VLOOKUP(B42,[4]ACPDisbursement!$B$8:$Z$49,20,0)</f>
        <v>267</v>
      </c>
      <c r="F42" s="74">
        <f>VLOOKUP(B42,[4]ACPDisbursement!$B$8:$Z$49,21,0)</f>
        <v>22011.31</v>
      </c>
      <c r="G42" s="74">
        <f>VLOOKUP(B42,[4]ACPDisbursement!$B$8:$Z$49,24,0)</f>
        <v>0</v>
      </c>
      <c r="H42" s="74">
        <f>VLOOKUP(B42,[4]ACPDisbursement!$B$8:$Z$49,25,0)</f>
        <v>0</v>
      </c>
      <c r="I42" s="74">
        <f>VLOOKUP(B42,[4]ACPDisbursement!$B$8:$Z$49,22,0)</f>
        <v>65</v>
      </c>
      <c r="J42" s="74">
        <f>VLOOKUP(B42,[4]ACPDisbursement!$B$8:$Z$49,23,0)</f>
        <v>11496.86</v>
      </c>
      <c r="K42" s="74">
        <f t="shared" si="0"/>
        <v>4999</v>
      </c>
      <c r="L42" s="74">
        <f t="shared" si="0"/>
        <v>75535.25</v>
      </c>
    </row>
    <row r="43" spans="1:12" x14ac:dyDescent="0.25">
      <c r="A43" s="217">
        <v>35</v>
      </c>
      <c r="B43" s="73" t="s">
        <v>271</v>
      </c>
      <c r="C43" s="74">
        <f>VLOOKUP(B43,[4]ACPDisbursement!$B$8:$Z$49,18,0)</f>
        <v>4005</v>
      </c>
      <c r="D43" s="74">
        <f>VLOOKUP(B43,[4]ACPDisbursement!$B$8:$Z$49,19,0)</f>
        <v>47812.61</v>
      </c>
      <c r="E43" s="74">
        <f>VLOOKUP(B43,[4]ACPDisbursement!$B$8:$Z$49,20,0)</f>
        <v>291</v>
      </c>
      <c r="F43" s="74">
        <f>VLOOKUP(B43,[4]ACPDisbursement!$B$8:$Z$49,21,0)</f>
        <v>27480</v>
      </c>
      <c r="G43" s="74">
        <f>VLOOKUP(B43,[4]ACPDisbursement!$B$8:$Z$49,24,0)</f>
        <v>0</v>
      </c>
      <c r="H43" s="74">
        <f>VLOOKUP(B43,[4]ACPDisbursement!$B$8:$Z$49,25,0)</f>
        <v>0</v>
      </c>
      <c r="I43" s="74">
        <f>VLOOKUP(B43,[4]ACPDisbursement!$B$8:$Z$49,22,0)</f>
        <v>60</v>
      </c>
      <c r="J43" s="74">
        <f>VLOOKUP(B43,[4]ACPDisbursement!$B$8:$Z$49,23,0)</f>
        <v>8189.92</v>
      </c>
      <c r="K43" s="74">
        <f t="shared" si="0"/>
        <v>4356</v>
      </c>
      <c r="L43" s="74">
        <f t="shared" si="0"/>
        <v>83482.53</v>
      </c>
    </row>
    <row r="44" spans="1:12" x14ac:dyDescent="0.25">
      <c r="A44" s="217">
        <v>36</v>
      </c>
      <c r="B44" s="73" t="s">
        <v>272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f t="shared" si="0"/>
        <v>0</v>
      </c>
      <c r="L44" s="74">
        <f t="shared" si="0"/>
        <v>0</v>
      </c>
    </row>
    <row r="45" spans="1:12" x14ac:dyDescent="0.25">
      <c r="A45" s="217">
        <v>37</v>
      </c>
      <c r="B45" s="73" t="s">
        <v>273</v>
      </c>
      <c r="C45" s="74">
        <f>VLOOKUP(B45,[4]ACPDisbursement!$B$8:$Z$49,18,0)</f>
        <v>7138</v>
      </c>
      <c r="D45" s="74">
        <f>VLOOKUP(B45,[4]ACPDisbursement!$B$8:$Z$49,19,0)</f>
        <v>103235.83</v>
      </c>
      <c r="E45" s="74">
        <f>VLOOKUP(B45,[4]ACPDisbursement!$B$8:$Z$49,20,0)</f>
        <v>623</v>
      </c>
      <c r="F45" s="74">
        <f>VLOOKUP(B45,[4]ACPDisbursement!$B$8:$Z$49,21,0)</f>
        <v>86393.87</v>
      </c>
      <c r="G45" s="74">
        <f>VLOOKUP(B45,[4]ACPDisbursement!$B$8:$Z$49,24,0)</f>
        <v>1</v>
      </c>
      <c r="H45" s="74">
        <f>VLOOKUP(B45,[4]ACPDisbursement!$B$8:$Z$49,25,0)</f>
        <v>100</v>
      </c>
      <c r="I45" s="74">
        <f>VLOOKUP(B45,[4]ACPDisbursement!$B$8:$Z$49,22,0)</f>
        <v>71</v>
      </c>
      <c r="J45" s="74">
        <f>VLOOKUP(B45,[4]ACPDisbursement!$B$8:$Z$49,23,0)</f>
        <v>34504.519999999997</v>
      </c>
      <c r="K45" s="74">
        <f t="shared" si="0"/>
        <v>7833</v>
      </c>
      <c r="L45" s="74">
        <f t="shared" si="0"/>
        <v>224234.22</v>
      </c>
    </row>
    <row r="46" spans="1:12" x14ac:dyDescent="0.25">
      <c r="A46" s="217">
        <v>38</v>
      </c>
      <c r="B46" s="73" t="s">
        <v>121</v>
      </c>
      <c r="C46" s="74">
        <f>VLOOKUP(B46,[4]ACPDisbursement!$B$8:$Z$49,18,0)</f>
        <v>1493</v>
      </c>
      <c r="D46" s="74">
        <f>VLOOKUP(B46,[4]ACPDisbursement!$B$8:$Z$49,19,0)</f>
        <v>13281</v>
      </c>
      <c r="E46" s="74">
        <f>VLOOKUP(B46,[4]ACPDisbursement!$B$8:$Z$49,20,0)</f>
        <v>86</v>
      </c>
      <c r="F46" s="74">
        <f>VLOOKUP(B46,[4]ACPDisbursement!$B$8:$Z$49,21,0)</f>
        <v>7217.53</v>
      </c>
      <c r="G46" s="74">
        <f>VLOOKUP(B46,[4]ACPDisbursement!$B$8:$Z$49,24,0)</f>
        <v>0</v>
      </c>
      <c r="H46" s="74">
        <f>VLOOKUP(B46,[4]ACPDisbursement!$B$8:$Z$49,25,0)</f>
        <v>0</v>
      </c>
      <c r="I46" s="74">
        <f>VLOOKUP(B46,[4]ACPDisbursement!$B$8:$Z$49,22,0)</f>
        <v>3</v>
      </c>
      <c r="J46" s="74">
        <f>VLOOKUP(B46,[4]ACPDisbursement!$B$8:$Z$49,23,0)</f>
        <v>1670.26</v>
      </c>
      <c r="K46" s="74">
        <f t="shared" si="0"/>
        <v>1582</v>
      </c>
      <c r="L46" s="74">
        <f t="shared" si="0"/>
        <v>22168.789999999997</v>
      </c>
    </row>
    <row r="47" spans="1:12" x14ac:dyDescent="0.25">
      <c r="A47" s="217">
        <v>39</v>
      </c>
      <c r="B47" s="73" t="s">
        <v>274</v>
      </c>
      <c r="C47" s="74">
        <f>VLOOKUP(B47,[4]ACPDisbursement!$B$8:$Z$49,18,0)</f>
        <v>3579</v>
      </c>
      <c r="D47" s="74">
        <f>VLOOKUP(B47,[4]ACPDisbursement!$B$8:$Z$49,19,0)</f>
        <v>13224.85</v>
      </c>
      <c r="E47" s="74">
        <f>VLOOKUP(B47,[4]ACPDisbursement!$B$8:$Z$49,20,0)</f>
        <v>86</v>
      </c>
      <c r="F47" s="74">
        <f>VLOOKUP(B47,[4]ACPDisbursement!$B$8:$Z$49,21,0)</f>
        <v>6849.51</v>
      </c>
      <c r="G47" s="74">
        <f>VLOOKUP(B47,[4]ACPDisbursement!$B$8:$Z$49,24,0)</f>
        <v>0</v>
      </c>
      <c r="H47" s="74">
        <f>VLOOKUP(B47,[4]ACPDisbursement!$B$8:$Z$49,25,0)</f>
        <v>0</v>
      </c>
      <c r="I47" s="74">
        <f>VLOOKUP(B47,[4]ACPDisbursement!$B$8:$Z$49,22,0)</f>
        <v>1</v>
      </c>
      <c r="J47" s="74">
        <f>VLOOKUP(B47,[4]ACPDisbursement!$B$8:$Z$49,23,0)</f>
        <v>64.5</v>
      </c>
      <c r="K47" s="74">
        <f t="shared" si="0"/>
        <v>3666</v>
      </c>
      <c r="L47" s="74">
        <f t="shared" si="0"/>
        <v>20138.86</v>
      </c>
    </row>
    <row r="48" spans="1:12" x14ac:dyDescent="0.25">
      <c r="A48" s="217">
        <v>40</v>
      </c>
      <c r="B48" s="73" t="s">
        <v>275</v>
      </c>
      <c r="C48" s="74">
        <f>VLOOKUP(B48,[4]ACPDisbursement!$B$8:$Z$49,18,0)</f>
        <v>5771</v>
      </c>
      <c r="D48" s="74">
        <f>VLOOKUP(B48,[4]ACPDisbursement!$B$8:$Z$49,19,0)</f>
        <v>45170.87</v>
      </c>
      <c r="E48" s="74">
        <f>VLOOKUP(B48,[4]ACPDisbursement!$B$8:$Z$49,20,0)</f>
        <v>281</v>
      </c>
      <c r="F48" s="74">
        <f>VLOOKUP(B48,[4]ACPDisbursement!$B$8:$Z$49,21,0)</f>
        <v>20845.38</v>
      </c>
      <c r="G48" s="74">
        <f>VLOOKUP(B48,[4]ACPDisbursement!$B$8:$Z$49,24,0)</f>
        <v>1</v>
      </c>
      <c r="H48" s="74">
        <f>VLOOKUP(B48,[4]ACPDisbursement!$B$8:$Z$49,25,0)</f>
        <v>4.9000000000000004</v>
      </c>
      <c r="I48" s="74">
        <f>VLOOKUP(B48,[4]ACPDisbursement!$B$8:$Z$49,22,0)</f>
        <v>8</v>
      </c>
      <c r="J48" s="74">
        <f>VLOOKUP(B48,[4]ACPDisbursement!$B$8:$Z$49,23,0)</f>
        <v>6453.6</v>
      </c>
      <c r="K48" s="74">
        <f t="shared" si="0"/>
        <v>6061</v>
      </c>
      <c r="L48" s="74">
        <f t="shared" si="0"/>
        <v>72474.75</v>
      </c>
    </row>
    <row r="49" spans="1:12" x14ac:dyDescent="0.25">
      <c r="A49" s="217">
        <v>41</v>
      </c>
      <c r="B49" s="73" t="s">
        <v>124</v>
      </c>
      <c r="C49" s="74">
        <f>VLOOKUP(B49,[4]ACPDisbursement!$B$8:$Z$49,18,0)</f>
        <v>970</v>
      </c>
      <c r="D49" s="74">
        <f>VLOOKUP(B49,[4]ACPDisbursement!$B$8:$Z$49,19,0)</f>
        <v>3567.87</v>
      </c>
      <c r="E49" s="74">
        <f>VLOOKUP(B49,[4]ACPDisbursement!$B$8:$Z$49,20,0)</f>
        <v>12</v>
      </c>
      <c r="F49" s="74">
        <f>VLOOKUP(B49,[4]ACPDisbursement!$B$8:$Z$49,21,0)</f>
        <v>798.96</v>
      </c>
      <c r="G49" s="74">
        <f>VLOOKUP(B49,[4]ACPDisbursement!$B$8:$Z$49,24,0)</f>
        <v>0</v>
      </c>
      <c r="H49" s="74">
        <f>VLOOKUP(B49,[4]ACPDisbursement!$B$8:$Z$49,25,0)</f>
        <v>0</v>
      </c>
      <c r="I49" s="74">
        <f>VLOOKUP(B49,[4]ACPDisbursement!$B$8:$Z$49,22,0)</f>
        <v>2</v>
      </c>
      <c r="J49" s="74">
        <f>VLOOKUP(B49,[4]ACPDisbursement!$B$8:$Z$49,23,0)</f>
        <v>64.7</v>
      </c>
      <c r="K49" s="74">
        <f t="shared" si="0"/>
        <v>984</v>
      </c>
      <c r="L49" s="74">
        <f t="shared" si="0"/>
        <v>4431.53</v>
      </c>
    </row>
    <row r="50" spans="1:12" x14ac:dyDescent="0.25">
      <c r="A50" s="217">
        <v>42</v>
      </c>
      <c r="B50" s="73" t="s">
        <v>276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f t="shared" si="0"/>
        <v>0</v>
      </c>
      <c r="L50" s="74">
        <f t="shared" si="0"/>
        <v>0</v>
      </c>
    </row>
    <row r="51" spans="1:12" x14ac:dyDescent="0.25">
      <c r="A51" s="217">
        <v>43</v>
      </c>
      <c r="B51" s="73" t="s">
        <v>277</v>
      </c>
      <c r="C51" s="74">
        <f>VLOOKUP(B51,[4]ACPDisbursement!$B$8:$Z$49,18,0)</f>
        <v>5629</v>
      </c>
      <c r="D51" s="74">
        <f>VLOOKUP(B51,[4]ACPDisbursement!$B$8:$Z$49,19,0)</f>
        <v>40689.35</v>
      </c>
      <c r="E51" s="74">
        <f>VLOOKUP(B51,[4]ACPDisbursement!$B$8:$Z$49,20,0)</f>
        <v>210</v>
      </c>
      <c r="F51" s="74">
        <f>VLOOKUP(B51,[4]ACPDisbursement!$B$8:$Z$49,21,0)</f>
        <v>18985.099999999999</v>
      </c>
      <c r="G51" s="74">
        <f>VLOOKUP(B51,[4]ACPDisbursement!$B$8:$Z$49,24,0)</f>
        <v>0</v>
      </c>
      <c r="H51" s="74">
        <f>VLOOKUP(B51,[4]ACPDisbursement!$B$8:$Z$49,25,0)</f>
        <v>0</v>
      </c>
      <c r="I51" s="74">
        <f>VLOOKUP(B51,[4]ACPDisbursement!$B$8:$Z$49,22,0)</f>
        <v>6</v>
      </c>
      <c r="J51" s="74">
        <f>VLOOKUP(B51,[4]ACPDisbursement!$B$8:$Z$49,23,0)</f>
        <v>146</v>
      </c>
      <c r="K51" s="74">
        <f t="shared" si="0"/>
        <v>5845</v>
      </c>
      <c r="L51" s="74">
        <f t="shared" si="0"/>
        <v>59820.45</v>
      </c>
    </row>
    <row r="52" spans="1:12" x14ac:dyDescent="0.25">
      <c r="A52" s="217">
        <v>44</v>
      </c>
      <c r="B52" s="73" t="s">
        <v>278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f t="shared" si="0"/>
        <v>0</v>
      </c>
      <c r="L52" s="74">
        <f t="shared" si="0"/>
        <v>0</v>
      </c>
    </row>
    <row r="53" spans="1:12" x14ac:dyDescent="0.25">
      <c r="A53" s="217">
        <v>45</v>
      </c>
      <c r="B53" s="73" t="s">
        <v>279</v>
      </c>
      <c r="C53" s="74">
        <f>VLOOKUP(B53,[4]ACPDisbursement!$B$8:$Z$49,18,0)</f>
        <v>13757</v>
      </c>
      <c r="D53" s="74">
        <f>VLOOKUP(B53,[4]ACPDisbursement!$B$8:$Z$49,19,0)</f>
        <v>118159.4</v>
      </c>
      <c r="E53" s="74">
        <f>VLOOKUP(B53,[4]ACPDisbursement!$B$8:$Z$49,20,0)</f>
        <v>460</v>
      </c>
      <c r="F53" s="74">
        <f>VLOOKUP(B53,[4]ACPDisbursement!$B$8:$Z$49,21,0)</f>
        <v>43394.7</v>
      </c>
      <c r="G53" s="74">
        <f>VLOOKUP(B53,[4]ACPDisbursement!$B$8:$Z$49,24,0)</f>
        <v>1</v>
      </c>
      <c r="H53" s="74">
        <f>VLOOKUP(B53,[4]ACPDisbursement!$B$8:$Z$49,25,0)</f>
        <v>1.08</v>
      </c>
      <c r="I53" s="74">
        <f>VLOOKUP(B53,[4]ACPDisbursement!$B$8:$Z$49,22,0)</f>
        <v>39</v>
      </c>
      <c r="J53" s="74">
        <f>VLOOKUP(B53,[4]ACPDisbursement!$B$8:$Z$49,23,0)</f>
        <v>14391.13</v>
      </c>
      <c r="K53" s="74">
        <f t="shared" si="0"/>
        <v>14257</v>
      </c>
      <c r="L53" s="74">
        <f t="shared" si="0"/>
        <v>175946.30999999997</v>
      </c>
    </row>
    <row r="54" spans="1:12" x14ac:dyDescent="0.25">
      <c r="A54" s="217">
        <v>46</v>
      </c>
      <c r="B54" s="73" t="s">
        <v>280</v>
      </c>
      <c r="C54" s="74">
        <f>VLOOKUP(B54,[4]ACPDisbursement!$B$8:$Z$49,18,0)</f>
        <v>3946</v>
      </c>
      <c r="D54" s="74">
        <f>VLOOKUP(B54,[4]ACPDisbursement!$B$8:$Z$49,19,0)</f>
        <v>41141</v>
      </c>
      <c r="E54" s="74">
        <f>VLOOKUP(B54,[4]ACPDisbursement!$B$8:$Z$49,20,0)</f>
        <v>238</v>
      </c>
      <c r="F54" s="74">
        <f>VLOOKUP(B54,[4]ACPDisbursement!$B$8:$Z$49,21,0)</f>
        <v>25353.51</v>
      </c>
      <c r="G54" s="74">
        <f>VLOOKUP(B54,[4]ACPDisbursement!$B$8:$Z$49,24,0)</f>
        <v>0</v>
      </c>
      <c r="H54" s="74">
        <f>VLOOKUP(B54,[4]ACPDisbursement!$B$8:$Z$49,25,0)</f>
        <v>0</v>
      </c>
      <c r="I54" s="74">
        <f>VLOOKUP(B54,[4]ACPDisbursement!$B$8:$Z$49,22,0)</f>
        <v>15</v>
      </c>
      <c r="J54" s="74">
        <f>VLOOKUP(B54,[4]ACPDisbursement!$B$8:$Z$49,23,0)</f>
        <v>2215.77</v>
      </c>
      <c r="K54" s="74">
        <f t="shared" si="0"/>
        <v>4199</v>
      </c>
      <c r="L54" s="74">
        <f t="shared" si="0"/>
        <v>68710.28</v>
      </c>
    </row>
    <row r="55" spans="1:12" x14ac:dyDescent="0.25">
      <c r="A55" s="217">
        <v>47</v>
      </c>
      <c r="B55" s="73" t="s">
        <v>281</v>
      </c>
      <c r="C55" s="74">
        <f>VLOOKUP(B55,[4]ACPDisbursement!$B$8:$Z$49,18,0)</f>
        <v>7848</v>
      </c>
      <c r="D55" s="74">
        <f>VLOOKUP(B55,[4]ACPDisbursement!$B$8:$Z$49,19,0)</f>
        <v>49628.27</v>
      </c>
      <c r="E55" s="74">
        <f>VLOOKUP(B55,[4]ACPDisbursement!$B$8:$Z$49,20,0)</f>
        <v>274</v>
      </c>
      <c r="F55" s="74">
        <f>VLOOKUP(B55,[4]ACPDisbursement!$B$8:$Z$49,21,0)</f>
        <v>21685.94</v>
      </c>
      <c r="G55" s="74">
        <f>VLOOKUP(B55,[4]ACPDisbursement!$B$8:$Z$49,24,0)</f>
        <v>2</v>
      </c>
      <c r="H55" s="74">
        <f>VLOOKUP(B55,[4]ACPDisbursement!$B$8:$Z$49,25,0)</f>
        <v>0.11</v>
      </c>
      <c r="I55" s="74">
        <f>VLOOKUP(B55,[4]ACPDisbursement!$B$8:$Z$49,22,0)</f>
        <v>24</v>
      </c>
      <c r="J55" s="74">
        <f>VLOOKUP(B55,[4]ACPDisbursement!$B$8:$Z$49,23,0)</f>
        <v>1585.69</v>
      </c>
      <c r="K55" s="74">
        <f t="shared" si="0"/>
        <v>8148</v>
      </c>
      <c r="L55" s="74">
        <f t="shared" si="0"/>
        <v>72900.009999999995</v>
      </c>
    </row>
    <row r="56" spans="1:12" x14ac:dyDescent="0.25">
      <c r="A56" s="217">
        <v>48</v>
      </c>
      <c r="B56" s="73" t="s">
        <v>282</v>
      </c>
      <c r="C56" s="74">
        <f>VLOOKUP(B56,[4]ACPDisbursement!$B$8:$Z$49,18,0)</f>
        <v>12146</v>
      </c>
      <c r="D56" s="74">
        <f>VLOOKUP(B56,[4]ACPDisbursement!$B$8:$Z$49,19,0)</f>
        <v>181705.25</v>
      </c>
      <c r="E56" s="74">
        <f>VLOOKUP(B56,[4]ACPDisbursement!$B$8:$Z$49,20,0)</f>
        <v>1412</v>
      </c>
      <c r="F56" s="74">
        <f>VLOOKUP(B56,[4]ACPDisbursement!$B$8:$Z$49,21,0)</f>
        <v>185281.08</v>
      </c>
      <c r="G56" s="74">
        <f>VLOOKUP(B56,[4]ACPDisbursement!$B$8:$Z$49,24,0)</f>
        <v>3</v>
      </c>
      <c r="H56" s="74">
        <f>VLOOKUP(B56,[4]ACPDisbursement!$B$8:$Z$49,25,0)</f>
        <v>1036.8900000000001</v>
      </c>
      <c r="I56" s="74">
        <f>VLOOKUP(B56,[4]ACPDisbursement!$B$8:$Z$49,22,0)</f>
        <v>378</v>
      </c>
      <c r="J56" s="74">
        <f>VLOOKUP(B56,[4]ACPDisbursement!$B$8:$Z$49,23,0)</f>
        <v>120024.37</v>
      </c>
      <c r="K56" s="74">
        <f t="shared" si="0"/>
        <v>13939</v>
      </c>
      <c r="L56" s="74">
        <f t="shared" si="0"/>
        <v>488047.58999999997</v>
      </c>
    </row>
    <row r="57" spans="1:12" x14ac:dyDescent="0.25">
      <c r="A57" s="232" t="s">
        <v>74</v>
      </c>
      <c r="B57" s="233"/>
      <c r="C57" s="77">
        <f>SUM(C9:C56)</f>
        <v>327389</v>
      </c>
      <c r="D57" s="77">
        <f t="shared" ref="D57:J57" si="1">SUM(D9:D56)</f>
        <v>4242370.55</v>
      </c>
      <c r="E57" s="77">
        <f t="shared" si="1"/>
        <v>26666</v>
      </c>
      <c r="F57" s="77">
        <f t="shared" si="1"/>
        <v>3482521.2599999993</v>
      </c>
      <c r="G57" s="77">
        <f t="shared" si="1"/>
        <v>49</v>
      </c>
      <c r="H57" s="77">
        <f t="shared" si="1"/>
        <v>4540.09</v>
      </c>
      <c r="I57" s="77">
        <f t="shared" si="1"/>
        <v>4776</v>
      </c>
      <c r="J57" s="77">
        <f t="shared" si="1"/>
        <v>1697367.06</v>
      </c>
      <c r="K57" s="77">
        <f>SUM(K9:K56)</f>
        <v>358880</v>
      </c>
      <c r="L57" s="77">
        <f t="shared" ref="L57" si="2">SUM(L9:L56)</f>
        <v>9426798.9599999972</v>
      </c>
    </row>
  </sheetData>
  <mergeCells count="15">
    <mergeCell ref="A57:B57"/>
    <mergeCell ref="A6:A8"/>
    <mergeCell ref="B6:B8"/>
    <mergeCell ref="C6:L6"/>
    <mergeCell ref="C7:D7"/>
    <mergeCell ref="E7:F7"/>
    <mergeCell ref="G7:H7"/>
    <mergeCell ref="I7:J7"/>
    <mergeCell ref="K7:L7"/>
    <mergeCell ref="A1:L1"/>
    <mergeCell ref="A2:L2"/>
    <mergeCell ref="A3:L3"/>
    <mergeCell ref="A4:L4"/>
    <mergeCell ref="I5:J5"/>
    <mergeCell ref="K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9F02-4810-439F-8C81-FA74C2BC2F09}">
  <dimension ref="A1:N67"/>
  <sheetViews>
    <sheetView topLeftCell="A39" workbookViewId="0">
      <selection activeCell="H73" sqref="H73"/>
    </sheetView>
  </sheetViews>
  <sheetFormatPr defaultRowHeight="15" x14ac:dyDescent="0.25"/>
  <cols>
    <col min="1" max="1" width="8.5703125" bestFit="1" customWidth="1"/>
    <col min="2" max="2" width="43.140625" bestFit="1" customWidth="1"/>
    <col min="3" max="4" width="11.5703125" bestFit="1" customWidth="1"/>
    <col min="5" max="5" width="10.85546875" bestFit="1" customWidth="1"/>
    <col min="6" max="7" width="11.5703125" bestFit="1" customWidth="1"/>
    <col min="8" max="8" width="9.5703125" bestFit="1" customWidth="1"/>
    <col min="9" max="10" width="11.5703125" bestFit="1" customWidth="1"/>
    <col min="11" max="11" width="8.28515625" bestFit="1" customWidth="1"/>
    <col min="12" max="12" width="14.28515625" bestFit="1" customWidth="1"/>
    <col min="13" max="13" width="14.5703125" bestFit="1" customWidth="1"/>
    <col min="14" max="14" width="8.28515625" bestFit="1" customWidth="1"/>
  </cols>
  <sheetData>
    <row r="1" spans="1:14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15.75" x14ac:dyDescent="0.25">
      <c r="A3" s="126" t="s">
        <v>75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x14ac:dyDescent="0.25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75" x14ac:dyDescent="0.25">
      <c r="A5" s="1"/>
      <c r="B5" s="1"/>
      <c r="C5" s="18"/>
      <c r="D5" s="18"/>
      <c r="E5" s="1"/>
      <c r="F5" s="18"/>
      <c r="G5" s="18"/>
      <c r="H5" s="1"/>
      <c r="I5" s="18"/>
      <c r="J5" s="18"/>
      <c r="K5" s="133" t="s">
        <v>76</v>
      </c>
      <c r="L5" s="133"/>
      <c r="M5" s="19" t="s">
        <v>77</v>
      </c>
      <c r="N5" s="1"/>
    </row>
    <row r="6" spans="1:14" ht="15.75" x14ac:dyDescent="0.25">
      <c r="A6" s="130" t="s">
        <v>5</v>
      </c>
      <c r="B6" s="134" t="s">
        <v>6</v>
      </c>
      <c r="C6" s="130" t="s">
        <v>7</v>
      </c>
      <c r="D6" s="130"/>
      <c r="E6" s="130"/>
      <c r="F6" s="130" t="s">
        <v>8</v>
      </c>
      <c r="G6" s="130"/>
      <c r="H6" s="130"/>
      <c r="I6" s="130" t="s">
        <v>9</v>
      </c>
      <c r="J6" s="130"/>
      <c r="K6" s="130"/>
      <c r="L6" s="130" t="s">
        <v>10</v>
      </c>
      <c r="M6" s="130"/>
      <c r="N6" s="130"/>
    </row>
    <row r="7" spans="1:14" x14ac:dyDescent="0.25">
      <c r="A7" s="130"/>
      <c r="B7" s="134"/>
      <c r="C7" s="128" t="s">
        <v>78</v>
      </c>
      <c r="D7" s="132" t="s">
        <v>79</v>
      </c>
      <c r="E7" s="130" t="s">
        <v>80</v>
      </c>
      <c r="F7" s="128" t="s">
        <v>78</v>
      </c>
      <c r="G7" s="132" t="s">
        <v>79</v>
      </c>
      <c r="H7" s="130" t="s">
        <v>80</v>
      </c>
      <c r="I7" s="128" t="s">
        <v>78</v>
      </c>
      <c r="J7" s="132" t="s">
        <v>79</v>
      </c>
      <c r="K7" s="130" t="s">
        <v>80</v>
      </c>
      <c r="L7" s="128" t="s">
        <v>78</v>
      </c>
      <c r="M7" s="130" t="s">
        <v>79</v>
      </c>
      <c r="N7" s="130" t="s">
        <v>80</v>
      </c>
    </row>
    <row r="8" spans="1:14" x14ac:dyDescent="0.25">
      <c r="A8" s="130"/>
      <c r="B8" s="134"/>
      <c r="C8" s="129"/>
      <c r="D8" s="132"/>
      <c r="E8" s="130"/>
      <c r="F8" s="129"/>
      <c r="G8" s="132"/>
      <c r="H8" s="130"/>
      <c r="I8" s="129"/>
      <c r="J8" s="132"/>
      <c r="K8" s="130"/>
      <c r="L8" s="129"/>
      <c r="M8" s="130"/>
      <c r="N8" s="130"/>
    </row>
    <row r="9" spans="1:14" x14ac:dyDescent="0.25">
      <c r="A9" s="131" t="s">
        <v>13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25">
      <c r="A10" s="7">
        <v>1</v>
      </c>
      <c r="B10" s="8" t="s">
        <v>14</v>
      </c>
      <c r="C10" s="22">
        <v>1527382</v>
      </c>
      <c r="D10" s="22">
        <v>1577260</v>
      </c>
      <c r="E10" s="23">
        <f t="shared" ref="E10:E22" si="0">D10/C10%</f>
        <v>103.26558778354072</v>
      </c>
      <c r="F10" s="22">
        <v>1818768</v>
      </c>
      <c r="G10" s="22">
        <v>1608277</v>
      </c>
      <c r="H10" s="23">
        <f t="shared" ref="H10:H22" si="1">G10/F10%</f>
        <v>88.42672622346555</v>
      </c>
      <c r="I10" s="22">
        <v>3741049</v>
      </c>
      <c r="J10" s="22">
        <v>2801493</v>
      </c>
      <c r="K10" s="23">
        <f t="shared" ref="K10:K22" si="2">J10/I10%</f>
        <v>74.88522604221437</v>
      </c>
      <c r="L10" s="22">
        <f>C10+F10+I10</f>
        <v>7087199</v>
      </c>
      <c r="M10" s="22">
        <f>D10+G10+J10</f>
        <v>5987030</v>
      </c>
      <c r="N10" s="23">
        <f t="shared" ref="N10:N22" si="3">M10/L10%</f>
        <v>84.47667407109634</v>
      </c>
    </row>
    <row r="11" spans="1:14" x14ac:dyDescent="0.25">
      <c r="A11" s="7">
        <v>2</v>
      </c>
      <c r="B11" s="8" t="s">
        <v>15</v>
      </c>
      <c r="C11" s="22">
        <v>157808</v>
      </c>
      <c r="D11" s="22">
        <v>168039</v>
      </c>
      <c r="E11" s="23">
        <f t="shared" si="0"/>
        <v>106.48319476832607</v>
      </c>
      <c r="F11" s="22">
        <v>170121</v>
      </c>
      <c r="G11" s="22">
        <v>209830</v>
      </c>
      <c r="H11" s="23">
        <f t="shared" si="1"/>
        <v>123.34162155171907</v>
      </c>
      <c r="I11" s="22">
        <v>863142</v>
      </c>
      <c r="J11" s="22">
        <v>629073</v>
      </c>
      <c r="K11" s="23">
        <f t="shared" si="2"/>
        <v>72.881750627359111</v>
      </c>
      <c r="L11" s="22">
        <f t="shared" ref="L11:M22" si="4">C11+F11+I11</f>
        <v>1191071</v>
      </c>
      <c r="M11" s="22">
        <f t="shared" si="4"/>
        <v>1006942</v>
      </c>
      <c r="N11" s="23">
        <f t="shared" si="3"/>
        <v>84.540887990724315</v>
      </c>
    </row>
    <row r="12" spans="1:14" x14ac:dyDescent="0.25">
      <c r="A12" s="7">
        <v>3</v>
      </c>
      <c r="B12" s="8" t="s">
        <v>16</v>
      </c>
      <c r="C12" s="22">
        <v>12765</v>
      </c>
      <c r="D12" s="22">
        <v>18606</v>
      </c>
      <c r="E12" s="23">
        <f t="shared" si="0"/>
        <v>145.75793184488836</v>
      </c>
      <c r="F12" s="22">
        <v>17117</v>
      </c>
      <c r="G12" s="22">
        <v>23959</v>
      </c>
      <c r="H12" s="23">
        <f t="shared" si="1"/>
        <v>139.97195770286851</v>
      </c>
      <c r="I12" s="22">
        <v>247242</v>
      </c>
      <c r="J12" s="22">
        <v>758829</v>
      </c>
      <c r="K12" s="23">
        <f t="shared" si="2"/>
        <v>306.91751401460914</v>
      </c>
      <c r="L12" s="22">
        <f t="shared" si="4"/>
        <v>277124</v>
      </c>
      <c r="M12" s="22">
        <f t="shared" si="4"/>
        <v>801394</v>
      </c>
      <c r="N12" s="23">
        <f t="shared" si="3"/>
        <v>289.18245983747352</v>
      </c>
    </row>
    <row r="13" spans="1:14" x14ac:dyDescent="0.25">
      <c r="A13" s="7">
        <v>4</v>
      </c>
      <c r="B13" s="8" t="s">
        <v>17</v>
      </c>
      <c r="C13" s="22">
        <v>111950</v>
      </c>
      <c r="D13" s="22">
        <v>132485</v>
      </c>
      <c r="E13" s="23">
        <f t="shared" si="0"/>
        <v>118.34301027244305</v>
      </c>
      <c r="F13" s="22">
        <v>301609</v>
      </c>
      <c r="G13" s="22">
        <v>361455</v>
      </c>
      <c r="H13" s="23">
        <f t="shared" si="1"/>
        <v>119.84224608682101</v>
      </c>
      <c r="I13" s="22">
        <v>1083341</v>
      </c>
      <c r="J13" s="22">
        <v>1310051</v>
      </c>
      <c r="K13" s="23">
        <f t="shared" si="2"/>
        <v>120.9269288248114</v>
      </c>
      <c r="L13" s="22">
        <f t="shared" si="4"/>
        <v>1496900</v>
      </c>
      <c r="M13" s="22">
        <f t="shared" si="4"/>
        <v>1803991</v>
      </c>
      <c r="N13" s="23">
        <f t="shared" si="3"/>
        <v>120.51513127129401</v>
      </c>
    </row>
    <row r="14" spans="1:14" x14ac:dyDescent="0.25">
      <c r="A14" s="7">
        <v>5</v>
      </c>
      <c r="B14" s="8" t="s">
        <v>18</v>
      </c>
      <c r="C14" s="22">
        <v>286073</v>
      </c>
      <c r="D14" s="22">
        <v>136984</v>
      </c>
      <c r="E14" s="23">
        <f t="shared" si="0"/>
        <v>47.884281284846871</v>
      </c>
      <c r="F14" s="22">
        <v>589194</v>
      </c>
      <c r="G14" s="22">
        <v>198468</v>
      </c>
      <c r="H14" s="23">
        <f t="shared" si="1"/>
        <v>33.684660739926073</v>
      </c>
      <c r="I14" s="22">
        <v>1585884</v>
      </c>
      <c r="J14" s="22">
        <v>460003</v>
      </c>
      <c r="K14" s="23">
        <f t="shared" si="2"/>
        <v>29.006093762217162</v>
      </c>
      <c r="L14" s="22">
        <f t="shared" si="4"/>
        <v>2461151</v>
      </c>
      <c r="M14" s="22">
        <f t="shared" si="4"/>
        <v>795455</v>
      </c>
      <c r="N14" s="23">
        <f t="shared" si="3"/>
        <v>32.320446815331529</v>
      </c>
    </row>
    <row r="15" spans="1:14" x14ac:dyDescent="0.25">
      <c r="A15" s="7">
        <v>6</v>
      </c>
      <c r="B15" s="8" t="s">
        <v>19</v>
      </c>
      <c r="C15" s="22">
        <v>87536</v>
      </c>
      <c r="D15" s="22">
        <v>42305</v>
      </c>
      <c r="E15" s="23">
        <f t="shared" si="0"/>
        <v>48.328687625662582</v>
      </c>
      <c r="F15" s="22">
        <v>78238</v>
      </c>
      <c r="G15" s="22">
        <v>61764</v>
      </c>
      <c r="H15" s="23">
        <f t="shared" si="1"/>
        <v>78.943735780566982</v>
      </c>
      <c r="I15" s="22">
        <v>771828</v>
      </c>
      <c r="J15" s="22">
        <v>572042</v>
      </c>
      <c r="K15" s="23">
        <f t="shared" si="2"/>
        <v>74.115217380038047</v>
      </c>
      <c r="L15" s="22">
        <f t="shared" si="4"/>
        <v>937602</v>
      </c>
      <c r="M15" s="22">
        <f t="shared" si="4"/>
        <v>676111</v>
      </c>
      <c r="N15" s="23">
        <f t="shared" si="3"/>
        <v>72.110661026746953</v>
      </c>
    </row>
    <row r="16" spans="1:14" x14ac:dyDescent="0.25">
      <c r="A16" s="7">
        <v>7</v>
      </c>
      <c r="B16" s="8" t="s">
        <v>20</v>
      </c>
      <c r="C16" s="22">
        <v>21848</v>
      </c>
      <c r="D16" s="22">
        <v>40214</v>
      </c>
      <c r="E16" s="23">
        <f t="shared" si="0"/>
        <v>184.06261442694984</v>
      </c>
      <c r="F16" s="22">
        <v>56233</v>
      </c>
      <c r="G16" s="22">
        <v>38534</v>
      </c>
      <c r="H16" s="23">
        <f t="shared" si="1"/>
        <v>68.525598847651736</v>
      </c>
      <c r="I16" s="22">
        <v>293406</v>
      </c>
      <c r="J16" s="22">
        <v>310092</v>
      </c>
      <c r="K16" s="23">
        <f t="shared" si="2"/>
        <v>105.68700026584324</v>
      </c>
      <c r="L16" s="22">
        <f t="shared" si="4"/>
        <v>371487</v>
      </c>
      <c r="M16" s="22">
        <f t="shared" si="4"/>
        <v>388840</v>
      </c>
      <c r="N16" s="23">
        <f t="shared" si="3"/>
        <v>104.6712267185662</v>
      </c>
    </row>
    <row r="17" spans="1:14" x14ac:dyDescent="0.25">
      <c r="A17" s="7">
        <v>8</v>
      </c>
      <c r="B17" s="8" t="s">
        <v>21</v>
      </c>
      <c r="C17" s="22">
        <v>1185064</v>
      </c>
      <c r="D17" s="22">
        <v>1122515</v>
      </c>
      <c r="E17" s="23">
        <f t="shared" si="0"/>
        <v>94.721888438092805</v>
      </c>
      <c r="F17" s="22">
        <v>1734488</v>
      </c>
      <c r="G17" s="22">
        <v>1180891</v>
      </c>
      <c r="H17" s="23">
        <f t="shared" si="1"/>
        <v>68.082973188629722</v>
      </c>
      <c r="I17" s="22">
        <v>4066406</v>
      </c>
      <c r="J17" s="22">
        <v>3213829</v>
      </c>
      <c r="K17" s="23">
        <f t="shared" si="2"/>
        <v>79.033647894479799</v>
      </c>
      <c r="L17" s="22">
        <f t="shared" si="4"/>
        <v>6985958</v>
      </c>
      <c r="M17" s="22">
        <f t="shared" si="4"/>
        <v>5517235</v>
      </c>
      <c r="N17" s="23">
        <f t="shared" si="3"/>
        <v>78.976068851258475</v>
      </c>
    </row>
    <row r="18" spans="1:14" x14ac:dyDescent="0.25">
      <c r="A18" s="7">
        <v>9</v>
      </c>
      <c r="B18" s="8" t="s">
        <v>22</v>
      </c>
      <c r="C18" s="22">
        <v>36598</v>
      </c>
      <c r="D18" s="22">
        <v>43711</v>
      </c>
      <c r="E18" s="23">
        <f t="shared" si="0"/>
        <v>119.43548827804797</v>
      </c>
      <c r="F18" s="22">
        <v>32456</v>
      </c>
      <c r="G18" s="22">
        <v>42334</v>
      </c>
      <c r="H18" s="23">
        <f t="shared" si="1"/>
        <v>130.43505052994823</v>
      </c>
      <c r="I18" s="22">
        <v>201327</v>
      </c>
      <c r="J18" s="22">
        <v>129649</v>
      </c>
      <c r="K18" s="23">
        <f t="shared" si="2"/>
        <v>64.397224415999844</v>
      </c>
      <c r="L18" s="22">
        <f t="shared" si="4"/>
        <v>270381</v>
      </c>
      <c r="M18" s="22">
        <f t="shared" si="4"/>
        <v>215694</v>
      </c>
      <c r="N18" s="23">
        <f t="shared" si="3"/>
        <v>79.774096552642391</v>
      </c>
    </row>
    <row r="19" spans="1:14" x14ac:dyDescent="0.25">
      <c r="A19" s="7">
        <v>10</v>
      </c>
      <c r="B19" s="8" t="s">
        <v>23</v>
      </c>
      <c r="C19" s="22">
        <v>200923</v>
      </c>
      <c r="D19" s="22">
        <v>208688</v>
      </c>
      <c r="E19" s="23">
        <f t="shared" si="0"/>
        <v>103.86466457299562</v>
      </c>
      <c r="F19" s="22">
        <v>270672</v>
      </c>
      <c r="G19" s="22">
        <v>227444</v>
      </c>
      <c r="H19" s="23">
        <f t="shared" si="1"/>
        <v>84.029378731453576</v>
      </c>
      <c r="I19" s="22">
        <v>1688605</v>
      </c>
      <c r="J19" s="22">
        <v>1108569</v>
      </c>
      <c r="K19" s="23">
        <f t="shared" si="2"/>
        <v>65.649989192262254</v>
      </c>
      <c r="L19" s="22">
        <f t="shared" si="4"/>
        <v>2160200</v>
      </c>
      <c r="M19" s="22">
        <f t="shared" si="4"/>
        <v>1544701</v>
      </c>
      <c r="N19" s="23">
        <f t="shared" si="3"/>
        <v>71.507314137579854</v>
      </c>
    </row>
    <row r="20" spans="1:14" x14ac:dyDescent="0.25">
      <c r="A20" s="7">
        <v>11</v>
      </c>
      <c r="B20" s="8" t="s">
        <v>24</v>
      </c>
      <c r="C20" s="22">
        <v>302599</v>
      </c>
      <c r="D20" s="22">
        <v>202017</v>
      </c>
      <c r="E20" s="23">
        <f t="shared" si="0"/>
        <v>66.76063040525581</v>
      </c>
      <c r="F20" s="22">
        <v>415274</v>
      </c>
      <c r="G20" s="22">
        <v>328049</v>
      </c>
      <c r="H20" s="23">
        <f t="shared" si="1"/>
        <v>78.995795547036423</v>
      </c>
      <c r="I20" s="22">
        <v>733676</v>
      </c>
      <c r="J20" s="22">
        <v>601509</v>
      </c>
      <c r="K20" s="23">
        <f t="shared" si="2"/>
        <v>81.985644889569784</v>
      </c>
      <c r="L20" s="22">
        <f t="shared" si="4"/>
        <v>1451549</v>
      </c>
      <c r="M20" s="22">
        <f t="shared" si="4"/>
        <v>1131575</v>
      </c>
      <c r="N20" s="23">
        <f t="shared" si="3"/>
        <v>77.956376257363686</v>
      </c>
    </row>
    <row r="21" spans="1:14" x14ac:dyDescent="0.25">
      <c r="A21" s="7">
        <v>12</v>
      </c>
      <c r="B21" s="8" t="s">
        <v>25</v>
      </c>
      <c r="C21" s="22">
        <v>3338005</v>
      </c>
      <c r="D21" s="22">
        <v>2168889</v>
      </c>
      <c r="E21" s="23">
        <f t="shared" si="0"/>
        <v>64.975606687227838</v>
      </c>
      <c r="F21" s="22">
        <v>6157242</v>
      </c>
      <c r="G21" s="22">
        <v>3407235</v>
      </c>
      <c r="H21" s="23">
        <f t="shared" si="1"/>
        <v>55.337032392100234</v>
      </c>
      <c r="I21" s="22">
        <v>12290971</v>
      </c>
      <c r="J21" s="22">
        <v>10514886</v>
      </c>
      <c r="K21" s="23">
        <f t="shared" si="2"/>
        <v>85.549677075960872</v>
      </c>
      <c r="L21" s="22">
        <f t="shared" si="4"/>
        <v>21786218</v>
      </c>
      <c r="M21" s="22">
        <f t="shared" si="4"/>
        <v>16091010</v>
      </c>
      <c r="N21" s="23">
        <f t="shared" si="3"/>
        <v>73.85866606126865</v>
      </c>
    </row>
    <row r="22" spans="1:14" ht="15.75" x14ac:dyDescent="0.25">
      <c r="A22" s="6" t="s">
        <v>26</v>
      </c>
      <c r="B22" s="10" t="s">
        <v>27</v>
      </c>
      <c r="C22" s="24">
        <f>SUM(C10:C21)</f>
        <v>7268551</v>
      </c>
      <c r="D22" s="24">
        <f>SUM(D10:D21)</f>
        <v>5861713</v>
      </c>
      <c r="E22" s="25">
        <f t="shared" si="0"/>
        <v>80.644863054548296</v>
      </c>
      <c r="F22" s="24">
        <f>SUM(F10:F21)</f>
        <v>11641412</v>
      </c>
      <c r="G22" s="24">
        <f>SUM(G10:G21)</f>
        <v>7688240</v>
      </c>
      <c r="H22" s="25">
        <f t="shared" si="1"/>
        <v>66.04216052142128</v>
      </c>
      <c r="I22" s="24">
        <f>SUM(I10:I21)</f>
        <v>27566877</v>
      </c>
      <c r="J22" s="24">
        <f>SUM(J10:J21)</f>
        <v>22410025</v>
      </c>
      <c r="K22" s="25">
        <f t="shared" si="2"/>
        <v>81.293303554116775</v>
      </c>
      <c r="L22" s="24">
        <f t="shared" si="4"/>
        <v>46476840</v>
      </c>
      <c r="M22" s="24">
        <f t="shared" si="4"/>
        <v>35959978</v>
      </c>
      <c r="N22" s="25">
        <f t="shared" si="3"/>
        <v>77.371822180681818</v>
      </c>
    </row>
    <row r="23" spans="1:14" ht="15.75" x14ac:dyDescent="0.25">
      <c r="A23" s="124" t="s">
        <v>81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</row>
    <row r="24" spans="1:14" x14ac:dyDescent="0.25">
      <c r="A24" s="7">
        <v>13</v>
      </c>
      <c r="B24" s="8" t="s">
        <v>29</v>
      </c>
      <c r="C24" s="22">
        <v>33650</v>
      </c>
      <c r="D24" s="22">
        <v>105586</v>
      </c>
      <c r="E24" s="23">
        <f t="shared" ref="E24:E35" si="5">D24/C24%</f>
        <v>313.77711738484396</v>
      </c>
      <c r="F24" s="22">
        <v>424418</v>
      </c>
      <c r="G24" s="22">
        <v>963831</v>
      </c>
      <c r="H24" s="23">
        <f t="shared" ref="H24:H35" si="6">G24/F24%</f>
        <v>227.09475092950817</v>
      </c>
      <c r="I24" s="22">
        <v>1628035</v>
      </c>
      <c r="J24" s="22">
        <v>2443886</v>
      </c>
      <c r="K24" s="23">
        <f t="shared" ref="K24:K46" si="7">J24/I24%</f>
        <v>150.11262042892199</v>
      </c>
      <c r="L24" s="22">
        <f t="shared" ref="L24:M45" si="8">C24+F24+I24</f>
        <v>2086103</v>
      </c>
      <c r="M24" s="22">
        <f t="shared" si="8"/>
        <v>3513303</v>
      </c>
      <c r="N24" s="23">
        <f t="shared" ref="N24:N47" si="9">M24/L24%</f>
        <v>168.41464683191577</v>
      </c>
    </row>
    <row r="25" spans="1:14" x14ac:dyDescent="0.25">
      <c r="A25" s="7">
        <v>14</v>
      </c>
      <c r="B25" s="8" t="s">
        <v>30</v>
      </c>
      <c r="C25" s="22">
        <v>5353</v>
      </c>
      <c r="D25" s="22">
        <v>15459</v>
      </c>
      <c r="E25" s="23">
        <f t="shared" si="5"/>
        <v>288.79133196338501</v>
      </c>
      <c r="F25" s="22">
        <v>25464</v>
      </c>
      <c r="G25" s="22">
        <v>109711</v>
      </c>
      <c r="H25" s="23">
        <f t="shared" si="6"/>
        <v>430.84747093936539</v>
      </c>
      <c r="I25" s="22">
        <v>245187</v>
      </c>
      <c r="J25" s="22">
        <v>429316</v>
      </c>
      <c r="K25" s="23">
        <f t="shared" si="7"/>
        <v>175.09737465689454</v>
      </c>
      <c r="L25" s="22">
        <f t="shared" si="8"/>
        <v>276004</v>
      </c>
      <c r="M25" s="22">
        <f t="shared" si="8"/>
        <v>554486</v>
      </c>
      <c r="N25" s="23">
        <f t="shared" si="9"/>
        <v>200.89781307517282</v>
      </c>
    </row>
    <row r="26" spans="1:14" x14ac:dyDescent="0.25">
      <c r="A26" s="7">
        <v>15</v>
      </c>
      <c r="B26" s="8" t="s">
        <v>31</v>
      </c>
      <c r="C26" s="22">
        <v>0</v>
      </c>
      <c r="D26" s="22">
        <v>0</v>
      </c>
      <c r="E26" s="23">
        <v>0</v>
      </c>
      <c r="F26" s="22">
        <v>2015</v>
      </c>
      <c r="G26" s="22">
        <v>1851</v>
      </c>
      <c r="H26" s="23">
        <f t="shared" si="6"/>
        <v>91.861042183622828</v>
      </c>
      <c r="I26" s="22">
        <v>49504</v>
      </c>
      <c r="J26" s="22">
        <v>18294</v>
      </c>
      <c r="K26" s="23">
        <f t="shared" si="7"/>
        <v>36.954589528118937</v>
      </c>
      <c r="L26" s="22">
        <f t="shared" si="8"/>
        <v>51519</v>
      </c>
      <c r="M26" s="22">
        <f t="shared" si="8"/>
        <v>20145</v>
      </c>
      <c r="N26" s="23">
        <f t="shared" si="9"/>
        <v>39.10207884469807</v>
      </c>
    </row>
    <row r="27" spans="1:14" x14ac:dyDescent="0.25">
      <c r="A27" s="7">
        <v>16</v>
      </c>
      <c r="B27" s="8" t="s">
        <v>32</v>
      </c>
      <c r="C27" s="22">
        <v>0</v>
      </c>
      <c r="D27" s="22">
        <v>0</v>
      </c>
      <c r="E27" s="23">
        <v>0</v>
      </c>
      <c r="F27" s="22">
        <v>1669</v>
      </c>
      <c r="G27" s="22">
        <v>31834</v>
      </c>
      <c r="H27" s="23">
        <f t="shared" si="6"/>
        <v>1907.3696824445774</v>
      </c>
      <c r="I27" s="22">
        <v>20457</v>
      </c>
      <c r="J27" s="22">
        <v>78671</v>
      </c>
      <c r="K27" s="23">
        <f t="shared" si="7"/>
        <v>384.56762966221834</v>
      </c>
      <c r="L27" s="22">
        <f t="shared" si="8"/>
        <v>22126</v>
      </c>
      <c r="M27" s="22">
        <f t="shared" si="8"/>
        <v>110505</v>
      </c>
      <c r="N27" s="23">
        <f t="shared" si="9"/>
        <v>499.43505378287989</v>
      </c>
    </row>
    <row r="28" spans="1:14" x14ac:dyDescent="0.25">
      <c r="A28" s="7">
        <v>17</v>
      </c>
      <c r="B28" s="8" t="s">
        <v>33</v>
      </c>
      <c r="C28" s="22">
        <v>17467</v>
      </c>
      <c r="D28" s="22">
        <v>41029</v>
      </c>
      <c r="E28" s="23">
        <f t="shared" si="5"/>
        <v>234.89437224480452</v>
      </c>
      <c r="F28" s="22">
        <v>9423</v>
      </c>
      <c r="G28" s="22">
        <v>26436</v>
      </c>
      <c r="H28" s="23">
        <f t="shared" si="6"/>
        <v>280.54759630690859</v>
      </c>
      <c r="I28" s="22">
        <v>139711</v>
      </c>
      <c r="J28" s="22">
        <v>214469</v>
      </c>
      <c r="K28" s="23">
        <f t="shared" si="7"/>
        <v>153.50902935345107</v>
      </c>
      <c r="L28" s="22">
        <f t="shared" si="8"/>
        <v>166601</v>
      </c>
      <c r="M28" s="22">
        <f t="shared" si="8"/>
        <v>281934</v>
      </c>
      <c r="N28" s="23">
        <f t="shared" si="9"/>
        <v>169.22707546773429</v>
      </c>
    </row>
    <row r="29" spans="1:14" x14ac:dyDescent="0.25">
      <c r="A29" s="7">
        <v>18</v>
      </c>
      <c r="B29" s="8" t="s">
        <v>34</v>
      </c>
      <c r="C29" s="22">
        <v>0</v>
      </c>
      <c r="D29" s="22">
        <v>0</v>
      </c>
      <c r="E29" s="23">
        <v>0</v>
      </c>
      <c r="F29" s="22">
        <v>0</v>
      </c>
      <c r="G29" s="22">
        <v>0</v>
      </c>
      <c r="H29" s="23">
        <v>0</v>
      </c>
      <c r="I29" s="22">
        <v>2679</v>
      </c>
      <c r="J29" s="22">
        <v>3162</v>
      </c>
      <c r="K29" s="23">
        <f t="shared" si="7"/>
        <v>118.02911534154536</v>
      </c>
      <c r="L29" s="22">
        <f t="shared" si="8"/>
        <v>2679</v>
      </c>
      <c r="M29" s="22">
        <f t="shared" si="8"/>
        <v>3162</v>
      </c>
      <c r="N29" s="23">
        <f t="shared" si="9"/>
        <v>118.02911534154536</v>
      </c>
    </row>
    <row r="30" spans="1:14" x14ac:dyDescent="0.25">
      <c r="A30" s="7">
        <v>19</v>
      </c>
      <c r="B30" s="8" t="s">
        <v>35</v>
      </c>
      <c r="C30" s="22">
        <v>0</v>
      </c>
      <c r="D30" s="22">
        <v>0</v>
      </c>
      <c r="E30" s="23">
        <v>0</v>
      </c>
      <c r="F30" s="22">
        <v>4736</v>
      </c>
      <c r="G30" s="22">
        <v>7258</v>
      </c>
      <c r="H30" s="23">
        <f t="shared" si="6"/>
        <v>153.25168918918919</v>
      </c>
      <c r="I30" s="22">
        <v>116069</v>
      </c>
      <c r="J30" s="22">
        <v>202125</v>
      </c>
      <c r="K30" s="23">
        <f t="shared" si="7"/>
        <v>174.14210512712265</v>
      </c>
      <c r="L30" s="22">
        <f t="shared" si="8"/>
        <v>120805</v>
      </c>
      <c r="M30" s="22">
        <f t="shared" si="8"/>
        <v>209383</v>
      </c>
      <c r="N30" s="23">
        <f t="shared" si="9"/>
        <v>173.32312404287902</v>
      </c>
    </row>
    <row r="31" spans="1:14" x14ac:dyDescent="0.25">
      <c r="A31" s="7">
        <v>20</v>
      </c>
      <c r="B31" s="8" t="s">
        <v>36</v>
      </c>
      <c r="C31" s="22">
        <v>296740</v>
      </c>
      <c r="D31" s="22">
        <v>454461</v>
      </c>
      <c r="E31" s="23">
        <f t="shared" si="5"/>
        <v>153.15124351283953</v>
      </c>
      <c r="F31" s="22">
        <v>932655</v>
      </c>
      <c r="G31" s="22">
        <v>2682497</v>
      </c>
      <c r="H31" s="23">
        <f t="shared" si="6"/>
        <v>287.61943055041792</v>
      </c>
      <c r="I31" s="22">
        <v>5400837</v>
      </c>
      <c r="J31" s="22">
        <v>7898849</v>
      </c>
      <c r="K31" s="23">
        <f t="shared" si="7"/>
        <v>146.25231237306366</v>
      </c>
      <c r="L31" s="22">
        <f t="shared" si="8"/>
        <v>6630232</v>
      </c>
      <c r="M31" s="22">
        <f t="shared" si="8"/>
        <v>11035807</v>
      </c>
      <c r="N31" s="23">
        <f t="shared" si="9"/>
        <v>166.44676988678523</v>
      </c>
    </row>
    <row r="32" spans="1:14" x14ac:dyDescent="0.25">
      <c r="A32" s="7">
        <v>21</v>
      </c>
      <c r="B32" s="26" t="s">
        <v>37</v>
      </c>
      <c r="C32" s="22">
        <v>565592</v>
      </c>
      <c r="D32" s="22">
        <v>683269</v>
      </c>
      <c r="E32" s="23">
        <f t="shared" si="5"/>
        <v>120.80598735484236</v>
      </c>
      <c r="F32" s="22">
        <v>956792</v>
      </c>
      <c r="G32" s="22">
        <v>1135953</v>
      </c>
      <c r="H32" s="23">
        <f t="shared" si="6"/>
        <v>118.72517746803904</v>
      </c>
      <c r="I32" s="22">
        <v>5224882</v>
      </c>
      <c r="J32" s="22">
        <v>4741451</v>
      </c>
      <c r="K32" s="23">
        <f t="shared" si="7"/>
        <v>90.747523101957142</v>
      </c>
      <c r="L32" s="22">
        <f t="shared" si="8"/>
        <v>6747266</v>
      </c>
      <c r="M32" s="22">
        <f t="shared" si="8"/>
        <v>6560673</v>
      </c>
      <c r="N32" s="23">
        <f t="shared" si="9"/>
        <v>97.234539145188577</v>
      </c>
    </row>
    <row r="33" spans="1:14" x14ac:dyDescent="0.25">
      <c r="A33" s="7">
        <v>22</v>
      </c>
      <c r="B33" s="8" t="s">
        <v>38</v>
      </c>
      <c r="C33" s="22">
        <v>43320</v>
      </c>
      <c r="D33" s="22">
        <v>73541</v>
      </c>
      <c r="E33" s="23">
        <f t="shared" si="5"/>
        <v>169.7622345337027</v>
      </c>
      <c r="F33" s="22">
        <v>85532</v>
      </c>
      <c r="G33" s="22">
        <v>72536</v>
      </c>
      <c r="H33" s="23">
        <f t="shared" si="6"/>
        <v>84.805686760510682</v>
      </c>
      <c r="I33" s="22">
        <v>622809</v>
      </c>
      <c r="J33" s="22">
        <v>411687</v>
      </c>
      <c r="K33" s="23">
        <f t="shared" si="7"/>
        <v>66.101645929972108</v>
      </c>
      <c r="L33" s="22">
        <f t="shared" si="8"/>
        <v>751661</v>
      </c>
      <c r="M33" s="22">
        <f t="shared" si="8"/>
        <v>557764</v>
      </c>
      <c r="N33" s="23">
        <f t="shared" si="9"/>
        <v>74.204195774424903</v>
      </c>
    </row>
    <row r="34" spans="1:14" x14ac:dyDescent="0.25">
      <c r="A34" s="7">
        <v>23</v>
      </c>
      <c r="B34" s="8" t="s">
        <v>39</v>
      </c>
      <c r="C34" s="22">
        <v>13990</v>
      </c>
      <c r="D34" s="22">
        <v>33759</v>
      </c>
      <c r="E34" s="23">
        <f t="shared" si="5"/>
        <v>241.30807719799856</v>
      </c>
      <c r="F34" s="22">
        <v>88339</v>
      </c>
      <c r="G34" s="22">
        <v>203779</v>
      </c>
      <c r="H34" s="23">
        <f t="shared" si="6"/>
        <v>230.67840930959147</v>
      </c>
      <c r="I34" s="22">
        <v>619209</v>
      </c>
      <c r="J34" s="22">
        <v>807020</v>
      </c>
      <c r="K34" s="23">
        <f t="shared" si="7"/>
        <v>130.33079299557986</v>
      </c>
      <c r="L34" s="22">
        <f t="shared" si="8"/>
        <v>721538</v>
      </c>
      <c r="M34" s="22">
        <f t="shared" si="8"/>
        <v>1044558</v>
      </c>
      <c r="N34" s="23">
        <f t="shared" si="9"/>
        <v>144.76825891359846</v>
      </c>
    </row>
    <row r="35" spans="1:14" x14ac:dyDescent="0.25">
      <c r="A35" s="7">
        <v>24</v>
      </c>
      <c r="B35" s="8" t="s">
        <v>40</v>
      </c>
      <c r="C35" s="22">
        <v>30740</v>
      </c>
      <c r="D35" s="22">
        <v>173976</v>
      </c>
      <c r="E35" s="23">
        <f t="shared" si="5"/>
        <v>565.95966167859467</v>
      </c>
      <c r="F35" s="22">
        <v>75771</v>
      </c>
      <c r="G35" s="22">
        <v>408624</v>
      </c>
      <c r="H35" s="23">
        <f t="shared" si="6"/>
        <v>539.28811814546464</v>
      </c>
      <c r="I35" s="22">
        <v>848754</v>
      </c>
      <c r="J35" s="22">
        <v>1025579</v>
      </c>
      <c r="K35" s="23">
        <f t="shared" si="7"/>
        <v>120.83348060804425</v>
      </c>
      <c r="L35" s="22">
        <f t="shared" si="8"/>
        <v>955265</v>
      </c>
      <c r="M35" s="22">
        <f t="shared" si="8"/>
        <v>1608179</v>
      </c>
      <c r="N35" s="23">
        <f t="shared" si="9"/>
        <v>168.34899216447792</v>
      </c>
    </row>
    <row r="36" spans="1:14" x14ac:dyDescent="0.25">
      <c r="A36" s="7">
        <v>25</v>
      </c>
      <c r="B36" s="8" t="s">
        <v>41</v>
      </c>
      <c r="C36" s="22">
        <v>0</v>
      </c>
      <c r="D36" s="22">
        <v>0</v>
      </c>
      <c r="E36" s="23">
        <v>0</v>
      </c>
      <c r="F36" s="22">
        <v>0</v>
      </c>
      <c r="G36" s="22">
        <v>0</v>
      </c>
      <c r="H36" s="23">
        <v>0</v>
      </c>
      <c r="I36" s="22">
        <v>8720</v>
      </c>
      <c r="J36" s="22">
        <v>8639</v>
      </c>
      <c r="K36" s="23">
        <f t="shared" si="7"/>
        <v>99.071100917431195</v>
      </c>
      <c r="L36" s="22">
        <f t="shared" si="8"/>
        <v>8720</v>
      </c>
      <c r="M36" s="22">
        <f t="shared" si="8"/>
        <v>8639</v>
      </c>
      <c r="N36" s="23">
        <f t="shared" si="9"/>
        <v>99.071100917431195</v>
      </c>
    </row>
    <row r="37" spans="1:14" x14ac:dyDescent="0.25">
      <c r="A37" s="7">
        <v>26</v>
      </c>
      <c r="B37" s="12" t="s">
        <v>42</v>
      </c>
      <c r="C37" s="22">
        <v>0</v>
      </c>
      <c r="D37" s="22">
        <v>0</v>
      </c>
      <c r="E37" s="23">
        <v>0</v>
      </c>
      <c r="F37" s="22">
        <v>0</v>
      </c>
      <c r="G37" s="22">
        <v>0</v>
      </c>
      <c r="H37" s="23">
        <v>0</v>
      </c>
      <c r="I37" s="22">
        <v>51679</v>
      </c>
      <c r="J37" s="22">
        <v>47816</v>
      </c>
      <c r="K37" s="23">
        <f t="shared" si="7"/>
        <v>92.525010158865314</v>
      </c>
      <c r="L37" s="22">
        <f t="shared" si="8"/>
        <v>51679</v>
      </c>
      <c r="M37" s="22">
        <f t="shared" si="8"/>
        <v>47816</v>
      </c>
      <c r="N37" s="23">
        <f t="shared" si="9"/>
        <v>92.525010158865314</v>
      </c>
    </row>
    <row r="38" spans="1:14" x14ac:dyDescent="0.25">
      <c r="A38" s="7">
        <v>27</v>
      </c>
      <c r="B38" s="12" t="s">
        <v>43</v>
      </c>
      <c r="C38" s="22">
        <v>0</v>
      </c>
      <c r="D38" s="22">
        <v>0</v>
      </c>
      <c r="E38" s="23">
        <v>0</v>
      </c>
      <c r="F38" s="22">
        <v>0</v>
      </c>
      <c r="G38" s="22">
        <v>0</v>
      </c>
      <c r="H38" s="23">
        <v>0</v>
      </c>
      <c r="I38" s="22">
        <v>5503</v>
      </c>
      <c r="J38" s="22">
        <v>7005</v>
      </c>
      <c r="K38" s="23">
        <f t="shared" si="7"/>
        <v>127.29420316191168</v>
      </c>
      <c r="L38" s="22">
        <f t="shared" si="8"/>
        <v>5503</v>
      </c>
      <c r="M38" s="22">
        <f t="shared" si="8"/>
        <v>7005</v>
      </c>
      <c r="N38" s="23">
        <f t="shared" si="9"/>
        <v>127.29420316191168</v>
      </c>
    </row>
    <row r="39" spans="1:14" x14ac:dyDescent="0.25">
      <c r="A39" s="7">
        <v>28</v>
      </c>
      <c r="B39" s="12" t="s">
        <v>44</v>
      </c>
      <c r="C39" s="22">
        <v>48374</v>
      </c>
      <c r="D39" s="22">
        <v>447326</v>
      </c>
      <c r="E39" s="23">
        <f t="shared" ref="E39:E44" si="10">D39/C39%</f>
        <v>924.72402530284864</v>
      </c>
      <c r="F39" s="22">
        <v>75689</v>
      </c>
      <c r="G39" s="22">
        <v>231459</v>
      </c>
      <c r="H39" s="23">
        <f t="shared" ref="H39:H46" si="11">G39/F39%</f>
        <v>305.8026925973391</v>
      </c>
      <c r="I39" s="22">
        <v>1208604</v>
      </c>
      <c r="J39" s="22">
        <v>1726021</v>
      </c>
      <c r="K39" s="23">
        <f t="shared" si="7"/>
        <v>142.81112754880837</v>
      </c>
      <c r="L39" s="22">
        <f t="shared" si="8"/>
        <v>1332667</v>
      </c>
      <c r="M39" s="22">
        <f t="shared" si="8"/>
        <v>2404806</v>
      </c>
      <c r="N39" s="23">
        <f t="shared" si="9"/>
        <v>180.45063020244368</v>
      </c>
    </row>
    <row r="40" spans="1:14" x14ac:dyDescent="0.25">
      <c r="A40" s="7">
        <v>29</v>
      </c>
      <c r="B40" s="12" t="s">
        <v>45</v>
      </c>
      <c r="C40" s="22">
        <v>0</v>
      </c>
      <c r="D40" s="22">
        <v>0</v>
      </c>
      <c r="E40" s="23">
        <v>0</v>
      </c>
      <c r="F40" s="22">
        <v>0</v>
      </c>
      <c r="G40" s="22">
        <v>0</v>
      </c>
      <c r="H40" s="23">
        <v>0</v>
      </c>
      <c r="I40" s="22">
        <v>10011</v>
      </c>
      <c r="J40" s="22">
        <v>31494</v>
      </c>
      <c r="K40" s="23">
        <f t="shared" si="7"/>
        <v>314.59394665867546</v>
      </c>
      <c r="L40" s="22">
        <f t="shared" si="8"/>
        <v>10011</v>
      </c>
      <c r="M40" s="22">
        <f t="shared" si="8"/>
        <v>31494</v>
      </c>
      <c r="N40" s="23">
        <f t="shared" si="9"/>
        <v>314.59394665867546</v>
      </c>
    </row>
    <row r="41" spans="1:14" x14ac:dyDescent="0.25">
      <c r="A41" s="7">
        <v>30</v>
      </c>
      <c r="B41" s="12" t="s">
        <v>46</v>
      </c>
      <c r="C41" s="22">
        <v>18453</v>
      </c>
      <c r="D41" s="22">
        <v>60622</v>
      </c>
      <c r="E41" s="23">
        <f t="shared" si="10"/>
        <v>328.52110767896818</v>
      </c>
      <c r="F41" s="22">
        <v>0</v>
      </c>
      <c r="G41" s="22">
        <v>0</v>
      </c>
      <c r="H41" s="23">
        <v>0</v>
      </c>
      <c r="I41" s="22">
        <v>110172</v>
      </c>
      <c r="J41" s="22">
        <v>115355</v>
      </c>
      <c r="K41" s="23">
        <f t="shared" si="7"/>
        <v>104.70446211378571</v>
      </c>
      <c r="L41" s="22">
        <f t="shared" si="8"/>
        <v>128625</v>
      </c>
      <c r="M41" s="22">
        <f t="shared" si="8"/>
        <v>175977</v>
      </c>
      <c r="N41" s="23">
        <f t="shared" si="9"/>
        <v>136.81399416909622</v>
      </c>
    </row>
    <row r="42" spans="1:14" x14ac:dyDescent="0.25">
      <c r="A42" s="7">
        <v>31</v>
      </c>
      <c r="B42" s="12" t="s">
        <v>47</v>
      </c>
      <c r="C42" s="22">
        <v>0</v>
      </c>
      <c r="D42" s="22">
        <v>0</v>
      </c>
      <c r="E42" s="23">
        <v>0</v>
      </c>
      <c r="F42" s="22">
        <v>0</v>
      </c>
      <c r="G42" s="22">
        <v>0</v>
      </c>
      <c r="H42" s="23">
        <v>0</v>
      </c>
      <c r="I42" s="22">
        <v>25025</v>
      </c>
      <c r="J42" s="22">
        <v>19540</v>
      </c>
      <c r="K42" s="23">
        <f t="shared" si="7"/>
        <v>78.081918081918076</v>
      </c>
      <c r="L42" s="22">
        <f t="shared" si="8"/>
        <v>25025</v>
      </c>
      <c r="M42" s="22">
        <f t="shared" si="8"/>
        <v>19540</v>
      </c>
      <c r="N42" s="23">
        <f t="shared" si="9"/>
        <v>78.081918081918076</v>
      </c>
    </row>
    <row r="43" spans="1:14" x14ac:dyDescent="0.25">
      <c r="A43" s="7">
        <v>32</v>
      </c>
      <c r="B43" s="12" t="s">
        <v>48</v>
      </c>
      <c r="C43" s="22">
        <v>0</v>
      </c>
      <c r="D43" s="22">
        <v>0</v>
      </c>
      <c r="E43" s="23">
        <v>0</v>
      </c>
      <c r="F43" s="22">
        <v>0</v>
      </c>
      <c r="G43" s="22">
        <v>0</v>
      </c>
      <c r="H43" s="23">
        <v>0</v>
      </c>
      <c r="I43" s="22">
        <v>8341</v>
      </c>
      <c r="J43" s="22">
        <v>6208</v>
      </c>
      <c r="K43" s="23">
        <f t="shared" si="7"/>
        <v>74.42752667545858</v>
      </c>
      <c r="L43" s="22">
        <f t="shared" si="8"/>
        <v>8341</v>
      </c>
      <c r="M43" s="22">
        <f t="shared" si="8"/>
        <v>6208</v>
      </c>
      <c r="N43" s="23">
        <f t="shared" si="9"/>
        <v>74.42752667545858</v>
      </c>
    </row>
    <row r="44" spans="1:14" x14ac:dyDescent="0.25">
      <c r="A44" s="7">
        <v>33</v>
      </c>
      <c r="B44" s="12" t="s">
        <v>49</v>
      </c>
      <c r="C44" s="22">
        <v>16825</v>
      </c>
      <c r="D44" s="22">
        <v>9708</v>
      </c>
      <c r="E44" s="23">
        <f t="shared" si="10"/>
        <v>57.699851411589897</v>
      </c>
      <c r="F44" s="22">
        <v>136928</v>
      </c>
      <c r="G44" s="22">
        <v>133464</v>
      </c>
      <c r="H44" s="23">
        <f t="shared" si="11"/>
        <v>97.47020331853237</v>
      </c>
      <c r="I44" s="22">
        <v>570753</v>
      </c>
      <c r="J44" s="22">
        <v>819175</v>
      </c>
      <c r="K44" s="23">
        <f t="shared" si="7"/>
        <v>143.5253077951408</v>
      </c>
      <c r="L44" s="22">
        <f t="shared" si="8"/>
        <v>724506</v>
      </c>
      <c r="M44" s="22">
        <f t="shared" si="8"/>
        <v>962347</v>
      </c>
      <c r="N44" s="23">
        <f t="shared" si="9"/>
        <v>132.82802350843195</v>
      </c>
    </row>
    <row r="45" spans="1:14" x14ac:dyDescent="0.25">
      <c r="A45" s="7">
        <v>34</v>
      </c>
      <c r="B45" s="12" t="s">
        <v>50</v>
      </c>
      <c r="C45" s="22">
        <v>0</v>
      </c>
      <c r="D45" s="22">
        <v>0</v>
      </c>
      <c r="E45" s="23">
        <v>0</v>
      </c>
      <c r="F45" s="22">
        <v>2044</v>
      </c>
      <c r="G45" s="22">
        <v>1717</v>
      </c>
      <c r="H45" s="23">
        <f t="shared" si="11"/>
        <v>84.001956947162427</v>
      </c>
      <c r="I45" s="22">
        <v>3247</v>
      </c>
      <c r="J45" s="22">
        <v>4744</v>
      </c>
      <c r="K45" s="23">
        <f t="shared" si="7"/>
        <v>146.10409608869728</v>
      </c>
      <c r="L45" s="22">
        <f t="shared" si="8"/>
        <v>5291</v>
      </c>
      <c r="M45" s="22">
        <f t="shared" si="8"/>
        <v>6461</v>
      </c>
      <c r="N45" s="23">
        <f t="shared" si="9"/>
        <v>122.11302211302213</v>
      </c>
    </row>
    <row r="46" spans="1:14" ht="15.75" x14ac:dyDescent="0.25">
      <c r="A46" s="6" t="s">
        <v>82</v>
      </c>
      <c r="B46" s="10" t="s">
        <v>27</v>
      </c>
      <c r="C46" s="24">
        <f>SUM(C24:C45)</f>
        <v>1090504</v>
      </c>
      <c r="D46" s="24">
        <f>SUM(D24:D45)</f>
        <v>2098736</v>
      </c>
      <c r="E46" s="25">
        <f t="shared" ref="E46" si="12">D46/C46%</f>
        <v>192.45559851224752</v>
      </c>
      <c r="F46" s="24">
        <f>SUM(F24:F45)</f>
        <v>2821475</v>
      </c>
      <c r="G46" s="24">
        <f>SUM(G24:G45)</f>
        <v>6010950</v>
      </c>
      <c r="H46" s="25">
        <f t="shared" si="11"/>
        <v>213.04282334594495</v>
      </c>
      <c r="I46" s="24">
        <f>SUM(I24:I45)</f>
        <v>16920188</v>
      </c>
      <c r="J46" s="24">
        <f>SUM(J24:J45)</f>
        <v>21060506</v>
      </c>
      <c r="K46" s="25">
        <f t="shared" si="7"/>
        <v>124.46969265353316</v>
      </c>
      <c r="L46" s="24">
        <f>SUM(L24:L45)</f>
        <v>20832167</v>
      </c>
      <c r="M46" s="24">
        <f>SUM(M24:M45)</f>
        <v>29170192</v>
      </c>
      <c r="N46" s="25">
        <f t="shared" si="9"/>
        <v>140.0247607462056</v>
      </c>
    </row>
    <row r="47" spans="1:14" ht="15.75" x14ac:dyDescent="0.25">
      <c r="A47" s="6" t="s">
        <v>51</v>
      </c>
      <c r="B47" s="10" t="s">
        <v>83</v>
      </c>
      <c r="C47" s="24">
        <f>C22+C46</f>
        <v>8359055</v>
      </c>
      <c r="D47" s="24">
        <f>D22+D46</f>
        <v>7960449</v>
      </c>
      <c r="E47" s="24">
        <f t="shared" ref="E47:K47" si="13">E22+E36+E46</f>
        <v>273.10046156679584</v>
      </c>
      <c r="F47" s="24">
        <f t="shared" ref="F47:G47" si="14">F22+F46</f>
        <v>14462887</v>
      </c>
      <c r="G47" s="24">
        <f t="shared" si="14"/>
        <v>13699190</v>
      </c>
      <c r="H47" s="24">
        <f t="shared" si="13"/>
        <v>279.08498386736625</v>
      </c>
      <c r="I47" s="24">
        <f t="shared" ref="I47:J47" si="15">I22+I46</f>
        <v>44487065</v>
      </c>
      <c r="J47" s="24">
        <f t="shared" si="15"/>
        <v>43470531</v>
      </c>
      <c r="K47" s="24">
        <f t="shared" si="13"/>
        <v>304.83409712508114</v>
      </c>
      <c r="L47" s="24">
        <f t="shared" ref="L47:M47" si="16">L22+L46</f>
        <v>67309007</v>
      </c>
      <c r="M47" s="24">
        <f t="shared" si="16"/>
        <v>65130170</v>
      </c>
      <c r="N47" s="25">
        <f t="shared" si="9"/>
        <v>96.762933971080585</v>
      </c>
    </row>
    <row r="48" spans="1:14" ht="15.75" x14ac:dyDescent="0.25">
      <c r="A48" s="124" t="s">
        <v>54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</row>
    <row r="49" spans="1:14" x14ac:dyDescent="0.25">
      <c r="A49" s="7">
        <v>35</v>
      </c>
      <c r="B49" s="8" t="s">
        <v>55</v>
      </c>
      <c r="C49" s="22">
        <v>1714770.23</v>
      </c>
      <c r="D49" s="22">
        <v>1719367.64</v>
      </c>
      <c r="E49" s="23">
        <f t="shared" ref="E49:E50" si="17">D49/C49%</f>
        <v>100.26810647395014</v>
      </c>
      <c r="F49" s="22">
        <v>823865.98</v>
      </c>
      <c r="G49" s="22">
        <v>681231.26</v>
      </c>
      <c r="H49" s="23">
        <f t="shared" ref="H49:H50" si="18">G49/F49%</f>
        <v>82.687145304871066</v>
      </c>
      <c r="I49" s="22">
        <v>691053.45</v>
      </c>
      <c r="J49" s="22">
        <v>333408.52</v>
      </c>
      <c r="K49" s="23">
        <f t="shared" ref="K49:K50" si="19">J49/I49%</f>
        <v>48.246415671609775</v>
      </c>
      <c r="L49" s="22">
        <f t="shared" ref="L49:M50" si="20">C49+F49+I49</f>
        <v>3229689.66</v>
      </c>
      <c r="M49" s="22">
        <f t="shared" si="20"/>
        <v>2734007.42</v>
      </c>
      <c r="N49" s="23">
        <f>M49/L49%</f>
        <v>84.652326007075246</v>
      </c>
    </row>
    <row r="50" spans="1:14" x14ac:dyDescent="0.25">
      <c r="A50" s="7">
        <v>36</v>
      </c>
      <c r="B50" s="8" t="s">
        <v>56</v>
      </c>
      <c r="C50" s="22">
        <v>1344220.11</v>
      </c>
      <c r="D50" s="22">
        <v>845318.58</v>
      </c>
      <c r="E50" s="23">
        <f t="shared" si="17"/>
        <v>62.885428785915124</v>
      </c>
      <c r="F50" s="22">
        <v>493681.64</v>
      </c>
      <c r="G50" s="22">
        <v>381033.55</v>
      </c>
      <c r="H50" s="23">
        <f t="shared" si="18"/>
        <v>77.182037800717083</v>
      </c>
      <c r="I50" s="22">
        <v>264360</v>
      </c>
      <c r="J50" s="22">
        <v>249887.7</v>
      </c>
      <c r="K50" s="23">
        <f t="shared" si="19"/>
        <v>94.525533363595102</v>
      </c>
      <c r="L50" s="22">
        <f t="shared" si="20"/>
        <v>2102261.75</v>
      </c>
      <c r="M50" s="22">
        <f t="shared" si="20"/>
        <v>1476239.8299999998</v>
      </c>
      <c r="N50" s="23">
        <f>M50/L50%</f>
        <v>70.2215045295858</v>
      </c>
    </row>
    <row r="51" spans="1:14" ht="15.75" x14ac:dyDescent="0.25">
      <c r="A51" s="6" t="s">
        <v>52</v>
      </c>
      <c r="B51" s="10" t="s">
        <v>27</v>
      </c>
      <c r="C51" s="24">
        <f>SUM(C49:C50)</f>
        <v>3058990.34</v>
      </c>
      <c r="D51" s="24">
        <f>SUM(D49:D50)</f>
        <v>2564686.2199999997</v>
      </c>
      <c r="E51" s="25">
        <f>D51/C51%</f>
        <v>83.840938837355068</v>
      </c>
      <c r="F51" s="24">
        <f>SUM(F49:F50)</f>
        <v>1317547.6200000001</v>
      </c>
      <c r="G51" s="24">
        <f>SUM(G49:G50)</f>
        <v>1062264.81</v>
      </c>
      <c r="H51" s="25">
        <f>G51/F51%</f>
        <v>80.624395951624123</v>
      </c>
      <c r="I51" s="24">
        <f>SUM(I49:I50)</f>
        <v>955413.45</v>
      </c>
      <c r="J51" s="24">
        <f>SUM(J49:J50)</f>
        <v>583296.22</v>
      </c>
      <c r="K51" s="25">
        <f>J51/I51%</f>
        <v>61.051706986122078</v>
      </c>
      <c r="L51" s="11">
        <f>SUM(L49:L50)</f>
        <v>5331951.41</v>
      </c>
      <c r="M51" s="24">
        <f>SUM(M49:M50)</f>
        <v>4210247.25</v>
      </c>
      <c r="N51" s="25">
        <f>M51/L51%</f>
        <v>78.962595985097323</v>
      </c>
    </row>
    <row r="52" spans="1:14" ht="15.75" x14ac:dyDescent="0.25">
      <c r="A52" s="124" t="s">
        <v>58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</row>
    <row r="53" spans="1:14" x14ac:dyDescent="0.25">
      <c r="A53" s="7">
        <v>37</v>
      </c>
      <c r="B53" s="8" t="s">
        <v>59</v>
      </c>
      <c r="C53" s="22">
        <v>511217.23</v>
      </c>
      <c r="D53" s="22">
        <v>622461.22</v>
      </c>
      <c r="E53" s="23">
        <f t="shared" ref="E53" si="21">D53/C53%</f>
        <v>121.76061045516795</v>
      </c>
      <c r="F53" s="22">
        <v>633418</v>
      </c>
      <c r="G53" s="22">
        <v>597888</v>
      </c>
      <c r="H53" s="23">
        <f t="shared" ref="H53" si="22">G53/F53%</f>
        <v>94.390749868175519</v>
      </c>
      <c r="I53" s="22">
        <v>815234.97</v>
      </c>
      <c r="J53" s="22">
        <v>814493.57</v>
      </c>
      <c r="K53" s="23">
        <f t="shared" ref="K53" si="23">J53/I53%</f>
        <v>99.909056894357704</v>
      </c>
      <c r="L53" s="22">
        <f t="shared" ref="L53:M54" si="24">C53+F53+I53</f>
        <v>1959870.2</v>
      </c>
      <c r="M53" s="22">
        <f t="shared" si="24"/>
        <v>2034842.79</v>
      </c>
      <c r="N53" s="23">
        <f>M53/L53%</f>
        <v>103.82538547705863</v>
      </c>
    </row>
    <row r="54" spans="1:14" x14ac:dyDescent="0.25">
      <c r="A54" s="7">
        <v>38</v>
      </c>
      <c r="B54" s="8" t="s">
        <v>60</v>
      </c>
      <c r="C54" s="22">
        <v>0</v>
      </c>
      <c r="D54" s="22">
        <v>0</v>
      </c>
      <c r="E54" s="23">
        <v>0</v>
      </c>
      <c r="F54" s="22">
        <v>0</v>
      </c>
      <c r="G54" s="22">
        <v>0</v>
      </c>
      <c r="H54" s="23">
        <v>0</v>
      </c>
      <c r="I54" s="22">
        <v>0</v>
      </c>
      <c r="J54" s="22">
        <v>86073.25</v>
      </c>
      <c r="K54" s="23">
        <v>0</v>
      </c>
      <c r="L54" s="22">
        <f t="shared" si="24"/>
        <v>0</v>
      </c>
      <c r="M54" s="22">
        <f t="shared" si="24"/>
        <v>86073.25</v>
      </c>
      <c r="N54" s="22">
        <v>0</v>
      </c>
    </row>
    <row r="55" spans="1:14" ht="15.75" x14ac:dyDescent="0.25">
      <c r="A55" s="6" t="s">
        <v>57</v>
      </c>
      <c r="B55" s="10" t="s">
        <v>27</v>
      </c>
      <c r="C55" s="24">
        <f>SUM(C53:C54)</f>
        <v>511217.23</v>
      </c>
      <c r="D55" s="24">
        <f>SUM(D53:D54)</f>
        <v>622461.22</v>
      </c>
      <c r="E55" s="25">
        <f>D55/C55%</f>
        <v>121.76061045516795</v>
      </c>
      <c r="F55" s="24">
        <f>SUM(F53:F54)</f>
        <v>633418</v>
      </c>
      <c r="G55" s="24">
        <f>SUM(G53:G54)</f>
        <v>597888</v>
      </c>
      <c r="H55" s="25">
        <f>G55/F55%</f>
        <v>94.390749868175519</v>
      </c>
      <c r="I55" s="24">
        <f>SUM(I53:I54)</f>
        <v>815234.97</v>
      </c>
      <c r="J55" s="24">
        <f>SUM(J53:J54)</f>
        <v>900566.82</v>
      </c>
      <c r="K55" s="25">
        <f>J55/I55%</f>
        <v>110.46714789479651</v>
      </c>
      <c r="L55" s="11">
        <f>SUM(L53:L54)</f>
        <v>1959870.2</v>
      </c>
      <c r="M55" s="24">
        <f>SUM(M53:M54)</f>
        <v>2120916.04</v>
      </c>
      <c r="N55" s="25">
        <f>M55/L55%</f>
        <v>108.21716866759849</v>
      </c>
    </row>
    <row r="56" spans="1:14" ht="15.75" x14ac:dyDescent="0.25">
      <c r="A56" s="124" t="s">
        <v>84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</row>
    <row r="57" spans="1:14" x14ac:dyDescent="0.25">
      <c r="A57" s="7">
        <v>39</v>
      </c>
      <c r="B57" s="8" t="s">
        <v>63</v>
      </c>
      <c r="C57" s="22">
        <v>57359</v>
      </c>
      <c r="D57" s="22">
        <v>134599</v>
      </c>
      <c r="E57" s="23">
        <f t="shared" ref="E57:E67" si="25">D57/C57%</f>
        <v>234.66064610610366</v>
      </c>
      <c r="F57" s="22">
        <v>556897</v>
      </c>
      <c r="G57" s="22">
        <v>1300751</v>
      </c>
      <c r="H57" s="23">
        <f t="shared" ref="H57:H61" si="26">G57/F57%</f>
        <v>233.57119898293578</v>
      </c>
      <c r="I57" s="22">
        <v>2063454</v>
      </c>
      <c r="J57" s="22">
        <v>1672256</v>
      </c>
      <c r="K57" s="23">
        <f t="shared" ref="K57:K67" si="27">J57/I57%</f>
        <v>81.041593367237653</v>
      </c>
      <c r="L57" s="22">
        <f t="shared" ref="L57:M65" si="28">C57+F57+I57</f>
        <v>2677710</v>
      </c>
      <c r="M57" s="22">
        <f t="shared" si="28"/>
        <v>3107606</v>
      </c>
      <c r="N57" s="23">
        <f t="shared" ref="N57:N67" si="29">M57/L57%</f>
        <v>116.05461383047455</v>
      </c>
    </row>
    <row r="58" spans="1:14" x14ac:dyDescent="0.25">
      <c r="A58" s="7">
        <v>40</v>
      </c>
      <c r="B58" s="8" t="s">
        <v>64</v>
      </c>
      <c r="C58" s="22">
        <v>7107</v>
      </c>
      <c r="D58" s="22">
        <v>99</v>
      </c>
      <c r="E58" s="23">
        <f t="shared" si="25"/>
        <v>1.3929928239763614</v>
      </c>
      <c r="F58" s="22">
        <v>24066</v>
      </c>
      <c r="G58" s="22">
        <v>31898</v>
      </c>
      <c r="H58" s="23">
        <f t="shared" si="26"/>
        <v>132.54383777943988</v>
      </c>
      <c r="I58" s="22">
        <v>221589</v>
      </c>
      <c r="J58" s="22">
        <v>126142</v>
      </c>
      <c r="K58" s="23">
        <f t="shared" si="27"/>
        <v>56.926110953161036</v>
      </c>
      <c r="L58" s="22">
        <f t="shared" si="28"/>
        <v>252762</v>
      </c>
      <c r="M58" s="22">
        <f t="shared" si="28"/>
        <v>158139</v>
      </c>
      <c r="N58" s="23">
        <f t="shared" si="29"/>
        <v>62.564388634367511</v>
      </c>
    </row>
    <row r="59" spans="1:14" x14ac:dyDescent="0.25">
      <c r="A59" s="7">
        <v>41</v>
      </c>
      <c r="B59" s="8" t="s">
        <v>65</v>
      </c>
      <c r="C59" s="22">
        <v>703</v>
      </c>
      <c r="D59" s="22">
        <v>27273</v>
      </c>
      <c r="E59" s="23">
        <f t="shared" si="25"/>
        <v>3879.5163584637266</v>
      </c>
      <c r="F59" s="22">
        <v>4125</v>
      </c>
      <c r="G59" s="22">
        <v>20914</v>
      </c>
      <c r="H59" s="23">
        <f t="shared" si="26"/>
        <v>507.0060606060606</v>
      </c>
      <c r="I59" s="22">
        <v>97770</v>
      </c>
      <c r="J59" s="22">
        <v>151274</v>
      </c>
      <c r="K59" s="23">
        <f t="shared" si="27"/>
        <v>154.72435307353993</v>
      </c>
      <c r="L59" s="22">
        <f t="shared" si="28"/>
        <v>102598</v>
      </c>
      <c r="M59" s="22">
        <f t="shared" si="28"/>
        <v>199461</v>
      </c>
      <c r="N59" s="23">
        <f t="shared" si="29"/>
        <v>194.41022242148969</v>
      </c>
    </row>
    <row r="60" spans="1:14" x14ac:dyDescent="0.25">
      <c r="A60" s="7">
        <v>42</v>
      </c>
      <c r="B60" s="8" t="s">
        <v>66</v>
      </c>
      <c r="C60" s="22">
        <v>6221</v>
      </c>
      <c r="D60" s="22">
        <v>20107</v>
      </c>
      <c r="E60" s="23">
        <f t="shared" si="25"/>
        <v>323.21170229866578</v>
      </c>
      <c r="F60" s="22">
        <v>7864</v>
      </c>
      <c r="G60" s="22">
        <v>15163</v>
      </c>
      <c r="H60" s="23">
        <f t="shared" si="26"/>
        <v>192.81536113936929</v>
      </c>
      <c r="I60" s="22">
        <v>123139</v>
      </c>
      <c r="J60" s="22">
        <v>115684</v>
      </c>
      <c r="K60" s="23">
        <f t="shared" si="27"/>
        <v>93.945866053809098</v>
      </c>
      <c r="L60" s="22">
        <f t="shared" si="28"/>
        <v>137224</v>
      </c>
      <c r="M60" s="22">
        <f t="shared" si="28"/>
        <v>150954</v>
      </c>
      <c r="N60" s="23">
        <f t="shared" si="29"/>
        <v>110.00553838978604</v>
      </c>
    </row>
    <row r="61" spans="1:14" x14ac:dyDescent="0.25">
      <c r="A61" s="27">
        <v>43</v>
      </c>
      <c r="B61" s="26" t="s">
        <v>67</v>
      </c>
      <c r="C61" s="22">
        <v>0</v>
      </c>
      <c r="D61" s="22">
        <v>0</v>
      </c>
      <c r="E61" s="23">
        <v>0</v>
      </c>
      <c r="F61" s="22">
        <v>833</v>
      </c>
      <c r="G61" s="22">
        <v>6055</v>
      </c>
      <c r="H61" s="23">
        <f t="shared" si="26"/>
        <v>726.89075630252103</v>
      </c>
      <c r="I61" s="22">
        <v>64789</v>
      </c>
      <c r="J61" s="22">
        <v>35777</v>
      </c>
      <c r="K61" s="23">
        <f t="shared" si="27"/>
        <v>55.220793653243611</v>
      </c>
      <c r="L61" s="22">
        <f t="shared" si="28"/>
        <v>65622</v>
      </c>
      <c r="M61" s="22">
        <f t="shared" si="28"/>
        <v>41832</v>
      </c>
      <c r="N61" s="23">
        <f>M61/L61%</f>
        <v>63.74691414464661</v>
      </c>
    </row>
    <row r="62" spans="1:14" x14ac:dyDescent="0.25">
      <c r="A62" s="27">
        <v>44</v>
      </c>
      <c r="B62" s="26" t="s">
        <v>68</v>
      </c>
      <c r="C62" s="22">
        <v>0</v>
      </c>
      <c r="D62" s="22">
        <v>0</v>
      </c>
      <c r="E62" s="23">
        <v>0</v>
      </c>
      <c r="F62" s="22">
        <v>0</v>
      </c>
      <c r="G62" s="22">
        <v>0</v>
      </c>
      <c r="H62" s="23">
        <v>0</v>
      </c>
      <c r="I62" s="22">
        <v>1844</v>
      </c>
      <c r="J62" s="22">
        <v>4978</v>
      </c>
      <c r="K62" s="23">
        <f t="shared" si="27"/>
        <v>269.95661605206072</v>
      </c>
      <c r="L62" s="22">
        <f t="shared" si="28"/>
        <v>1844</v>
      </c>
      <c r="M62" s="22">
        <f t="shared" si="28"/>
        <v>4978</v>
      </c>
      <c r="N62" s="23">
        <f>M62/L62%</f>
        <v>269.95661605206072</v>
      </c>
    </row>
    <row r="63" spans="1:14" x14ac:dyDescent="0.25">
      <c r="A63" s="27">
        <v>45</v>
      </c>
      <c r="B63" s="26" t="s">
        <v>69</v>
      </c>
      <c r="C63" s="22">
        <v>93</v>
      </c>
      <c r="D63" s="22">
        <v>13987</v>
      </c>
      <c r="E63" s="23">
        <f t="shared" si="25"/>
        <v>15039.784946236558</v>
      </c>
      <c r="F63" s="22">
        <v>0</v>
      </c>
      <c r="G63" s="22">
        <v>0</v>
      </c>
      <c r="H63" s="23">
        <v>0</v>
      </c>
      <c r="I63" s="22">
        <v>11610</v>
      </c>
      <c r="J63" s="22">
        <v>18231</v>
      </c>
      <c r="K63" s="23">
        <f t="shared" si="27"/>
        <v>157.02842377260981</v>
      </c>
      <c r="L63" s="22">
        <f t="shared" si="28"/>
        <v>11703</v>
      </c>
      <c r="M63" s="22">
        <f t="shared" si="28"/>
        <v>32218</v>
      </c>
      <c r="N63" s="23">
        <f t="shared" ref="N63:N65" si="30">M63/L63%</f>
        <v>275.29693241049301</v>
      </c>
    </row>
    <row r="64" spans="1:14" x14ac:dyDescent="0.25">
      <c r="A64" s="27">
        <v>46</v>
      </c>
      <c r="B64" s="26" t="s">
        <v>71</v>
      </c>
      <c r="C64" s="22">
        <v>0</v>
      </c>
      <c r="D64" s="22">
        <v>0</v>
      </c>
      <c r="E64" s="23" t="e">
        <f t="shared" si="25"/>
        <v>#DIV/0!</v>
      </c>
      <c r="F64" s="22">
        <v>319</v>
      </c>
      <c r="G64" s="22">
        <v>1044</v>
      </c>
      <c r="H64" s="23">
        <v>0</v>
      </c>
      <c r="I64" s="22">
        <v>3152</v>
      </c>
      <c r="J64" s="22">
        <v>16272</v>
      </c>
      <c r="K64" s="23">
        <f t="shared" si="27"/>
        <v>516.24365482233509</v>
      </c>
      <c r="L64" s="22">
        <f t="shared" si="28"/>
        <v>3471</v>
      </c>
      <c r="M64" s="22">
        <f t="shared" si="28"/>
        <v>17316</v>
      </c>
      <c r="N64" s="23">
        <f t="shared" si="30"/>
        <v>498.87640449438203</v>
      </c>
    </row>
    <row r="65" spans="1:14" x14ac:dyDescent="0.25">
      <c r="A65" s="27">
        <v>47</v>
      </c>
      <c r="B65" s="26" t="s">
        <v>72</v>
      </c>
      <c r="C65" s="22">
        <v>65</v>
      </c>
      <c r="D65" s="22">
        <v>2567</v>
      </c>
      <c r="E65" s="23">
        <f t="shared" si="25"/>
        <v>3949.2307692307691</v>
      </c>
      <c r="F65" s="22">
        <v>222</v>
      </c>
      <c r="G65" s="22">
        <v>11511</v>
      </c>
      <c r="H65" s="23">
        <v>0</v>
      </c>
      <c r="I65" s="22">
        <v>25395</v>
      </c>
      <c r="J65" s="22">
        <v>8731</v>
      </c>
      <c r="K65" s="23">
        <f t="shared" si="27"/>
        <v>34.380783618822605</v>
      </c>
      <c r="L65" s="22">
        <f t="shared" si="28"/>
        <v>25682</v>
      </c>
      <c r="M65" s="22">
        <f t="shared" si="28"/>
        <v>22809</v>
      </c>
      <c r="N65" s="23">
        <f t="shared" si="30"/>
        <v>88.813176543882875</v>
      </c>
    </row>
    <row r="66" spans="1:14" ht="15.75" x14ac:dyDescent="0.25">
      <c r="A66" s="6" t="s">
        <v>61</v>
      </c>
      <c r="B66" s="10" t="s">
        <v>27</v>
      </c>
      <c r="C66" s="24">
        <f>SUM(C57:C65)</f>
        <v>71548</v>
      </c>
      <c r="D66" s="24">
        <f>SUM(D57:D65)</f>
        <v>198632</v>
      </c>
      <c r="E66" s="25">
        <f t="shared" si="25"/>
        <v>277.62061832615865</v>
      </c>
      <c r="F66" s="24">
        <f>SUM(F57:F65)</f>
        <v>594326</v>
      </c>
      <c r="G66" s="24">
        <f>SUM(G57:G65)</f>
        <v>1387336</v>
      </c>
      <c r="H66" s="25">
        <f t="shared" ref="H66:H67" si="31">G66/F66%</f>
        <v>233.43013766855228</v>
      </c>
      <c r="I66" s="24">
        <f>SUM(I57:I65)</f>
        <v>2612742</v>
      </c>
      <c r="J66" s="24">
        <f>SUM(J57:J65)</f>
        <v>2149345</v>
      </c>
      <c r="K66" s="25">
        <f t="shared" si="27"/>
        <v>82.263958706982933</v>
      </c>
      <c r="L66" s="24">
        <f>SUM(L57:L65)</f>
        <v>3278616</v>
      </c>
      <c r="M66" s="24">
        <f>SUM(M57:M65)</f>
        <v>3735313</v>
      </c>
      <c r="N66" s="25">
        <f t="shared" si="29"/>
        <v>113.92956662201367</v>
      </c>
    </row>
    <row r="67" spans="1:14" ht="15.75" x14ac:dyDescent="0.25">
      <c r="A67" s="127" t="s">
        <v>74</v>
      </c>
      <c r="B67" s="127"/>
      <c r="C67" s="24">
        <f>C47+C51+C55+C66</f>
        <v>12000810.57</v>
      </c>
      <c r="D67" s="24">
        <f>D47+D51+D55+D66</f>
        <v>11346228.439999999</v>
      </c>
      <c r="E67" s="25">
        <f t="shared" si="25"/>
        <v>94.545517353333238</v>
      </c>
      <c r="F67" s="24">
        <f>F47+F51+F55+F66</f>
        <v>17008178.620000001</v>
      </c>
      <c r="G67" s="24">
        <f>G47+G51+G55+G66</f>
        <v>16746678.810000001</v>
      </c>
      <c r="H67" s="25">
        <f t="shared" si="31"/>
        <v>98.462505504895745</v>
      </c>
      <c r="I67" s="24">
        <f>I47+I51+I55+I66</f>
        <v>48870455.420000002</v>
      </c>
      <c r="J67" s="24">
        <f>J47+J51+J55+J66</f>
        <v>47103739.039999999</v>
      </c>
      <c r="K67" s="25">
        <f t="shared" si="27"/>
        <v>96.384898882532241</v>
      </c>
      <c r="L67" s="24">
        <f>L47+L51+L55+L66</f>
        <v>77879444.609999999</v>
      </c>
      <c r="M67" s="24">
        <f>M47+M51+M55+M66</f>
        <v>75196646.290000007</v>
      </c>
      <c r="N67" s="25">
        <f t="shared" si="29"/>
        <v>96.555190739437421</v>
      </c>
    </row>
  </sheetData>
  <mergeCells count="29">
    <mergeCell ref="A1:N1"/>
    <mergeCell ref="A2:N2"/>
    <mergeCell ref="A3:N3"/>
    <mergeCell ref="A4:N4"/>
    <mergeCell ref="K5:L5"/>
    <mergeCell ref="L6:N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C6:E6"/>
    <mergeCell ref="F6:H6"/>
    <mergeCell ref="I6:K6"/>
    <mergeCell ref="A52:N52"/>
    <mergeCell ref="A56:N56"/>
    <mergeCell ref="A67:B67"/>
    <mergeCell ref="L7:L8"/>
    <mergeCell ref="M7:M8"/>
    <mergeCell ref="N7:N8"/>
    <mergeCell ref="A9:N9"/>
    <mergeCell ref="A23:N23"/>
    <mergeCell ref="A48:N48"/>
    <mergeCell ref="A6:A8"/>
    <mergeCell ref="B6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26417-D45D-4A92-AA00-0D5F8A39E811}">
  <dimension ref="A1:R57"/>
  <sheetViews>
    <sheetView topLeftCell="A31" workbookViewId="0">
      <selection activeCell="T53" sqref="T53"/>
    </sheetView>
  </sheetViews>
  <sheetFormatPr defaultRowHeight="15" x14ac:dyDescent="0.25"/>
  <cols>
    <col min="2" max="2" width="18.5703125" customWidth="1"/>
  </cols>
  <sheetData>
    <row r="1" spans="1:18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234"/>
      <c r="Q1" s="167"/>
      <c r="R1" s="234"/>
    </row>
    <row r="2" spans="1:18" x14ac:dyDescent="0.25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234"/>
      <c r="Q2" s="167"/>
      <c r="R2" s="234"/>
    </row>
    <row r="3" spans="1:18" x14ac:dyDescent="0.25">
      <c r="A3" s="168" t="s">
        <v>286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235"/>
      <c r="Q3" s="168"/>
      <c r="R3" s="235"/>
    </row>
    <row r="4" spans="1:18" x14ac:dyDescent="0.25">
      <c r="A4" s="167" t="s">
        <v>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234"/>
      <c r="Q4" s="167"/>
      <c r="R4" s="234"/>
    </row>
    <row r="5" spans="1:18" x14ac:dyDescent="0.25">
      <c r="A5" s="236"/>
      <c r="B5" s="237"/>
      <c r="C5" s="237"/>
      <c r="D5" s="238"/>
      <c r="E5" s="237"/>
      <c r="F5" s="238"/>
      <c r="G5" s="237"/>
      <c r="H5" s="238"/>
      <c r="I5" s="237"/>
      <c r="J5" s="68"/>
      <c r="L5" s="68"/>
      <c r="M5" s="239" t="s">
        <v>76</v>
      </c>
      <c r="N5" s="239"/>
      <c r="O5" s="239"/>
      <c r="P5" s="68"/>
      <c r="Q5" s="239" t="s">
        <v>211</v>
      </c>
      <c r="R5" s="240"/>
    </row>
    <row r="6" spans="1:18" x14ac:dyDescent="0.25">
      <c r="A6" s="193" t="s">
        <v>5</v>
      </c>
      <c r="B6" s="223" t="s">
        <v>88</v>
      </c>
      <c r="C6" s="214" t="s">
        <v>180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 t="s">
        <v>180</v>
      </c>
      <c r="P6" s="165"/>
      <c r="Q6" s="214" t="s">
        <v>208</v>
      </c>
      <c r="R6" s="165"/>
    </row>
    <row r="7" spans="1:18" x14ac:dyDescent="0.25">
      <c r="A7" s="193"/>
      <c r="B7" s="223"/>
      <c r="C7" s="214" t="s">
        <v>174</v>
      </c>
      <c r="D7" s="214"/>
      <c r="E7" s="214" t="s">
        <v>175</v>
      </c>
      <c r="F7" s="214"/>
      <c r="G7" s="214" t="s">
        <v>176</v>
      </c>
      <c r="H7" s="214"/>
      <c r="I7" s="214" t="s">
        <v>177</v>
      </c>
      <c r="J7" s="214"/>
      <c r="K7" s="214" t="s">
        <v>178</v>
      </c>
      <c r="L7" s="214"/>
      <c r="M7" s="214" t="s">
        <v>179</v>
      </c>
      <c r="N7" s="214"/>
      <c r="O7" s="214"/>
      <c r="P7" s="165"/>
      <c r="Q7" s="214"/>
      <c r="R7" s="165"/>
    </row>
    <row r="8" spans="1:18" x14ac:dyDescent="0.25">
      <c r="A8" s="193"/>
      <c r="B8" s="223"/>
      <c r="C8" s="230" t="s">
        <v>140</v>
      </c>
      <c r="D8" s="231" t="s">
        <v>141</v>
      </c>
      <c r="E8" s="230" t="s">
        <v>140</v>
      </c>
      <c r="F8" s="231" t="s">
        <v>141</v>
      </c>
      <c r="G8" s="230" t="s">
        <v>140</v>
      </c>
      <c r="H8" s="231" t="s">
        <v>141</v>
      </c>
      <c r="I8" s="230" t="s">
        <v>140</v>
      </c>
      <c r="J8" s="231" t="s">
        <v>141</v>
      </c>
      <c r="K8" s="230" t="s">
        <v>140</v>
      </c>
      <c r="L8" s="231" t="s">
        <v>141</v>
      </c>
      <c r="M8" s="230" t="s">
        <v>140</v>
      </c>
      <c r="N8" s="231" t="s">
        <v>141</v>
      </c>
      <c r="O8" s="230" t="s">
        <v>140</v>
      </c>
      <c r="P8" s="231" t="s">
        <v>141</v>
      </c>
      <c r="Q8" s="230" t="s">
        <v>140</v>
      </c>
      <c r="R8" s="231" t="s">
        <v>141</v>
      </c>
    </row>
    <row r="9" spans="1:18" x14ac:dyDescent="0.25">
      <c r="A9" s="217">
        <v>1</v>
      </c>
      <c r="B9" s="73" t="s">
        <v>243</v>
      </c>
      <c r="C9" s="74">
        <v>1</v>
      </c>
      <c r="D9" s="74">
        <v>53</v>
      </c>
      <c r="E9" s="74">
        <v>227</v>
      </c>
      <c r="F9" s="74">
        <v>397</v>
      </c>
      <c r="G9" s="74">
        <v>1888</v>
      </c>
      <c r="H9" s="74">
        <v>5881</v>
      </c>
      <c r="I9" s="74">
        <v>381</v>
      </c>
      <c r="J9" s="74">
        <v>1111</v>
      </c>
      <c r="K9" s="74">
        <v>2310</v>
      </c>
      <c r="L9" s="74">
        <v>2626</v>
      </c>
      <c r="M9" s="74">
        <v>7</v>
      </c>
      <c r="N9" s="74">
        <v>3</v>
      </c>
      <c r="O9" s="77">
        <f>C9+E9+G9+I9+K9+M9</f>
        <v>4814</v>
      </c>
      <c r="P9" s="77">
        <f t="shared" ref="P9:P56" si="0">+N9+L9+J9+H9+F9+D9</f>
        <v>10071</v>
      </c>
      <c r="Q9" s="74">
        <f>VLOOKUP(B9,[4]ACPDisbursement!$B$8:$AX$49,48,0)</f>
        <v>101279</v>
      </c>
      <c r="R9" s="74">
        <f>VLOOKUP(B9,[4]ACPDisbursement!$B$8:$AX$49,49,0)</f>
        <v>151105.68</v>
      </c>
    </row>
    <row r="10" spans="1:18" x14ac:dyDescent="0.25">
      <c r="A10" s="217">
        <v>2</v>
      </c>
      <c r="B10" s="73" t="s">
        <v>244</v>
      </c>
      <c r="C10" s="74">
        <v>0</v>
      </c>
      <c r="D10" s="74">
        <v>0</v>
      </c>
      <c r="E10" s="74">
        <v>127</v>
      </c>
      <c r="F10" s="74">
        <v>188</v>
      </c>
      <c r="G10" s="74">
        <v>1006</v>
      </c>
      <c r="H10" s="74">
        <v>5270</v>
      </c>
      <c r="I10" s="74">
        <v>244</v>
      </c>
      <c r="J10" s="74">
        <v>475</v>
      </c>
      <c r="K10" s="74">
        <v>1187</v>
      </c>
      <c r="L10" s="74">
        <v>1105</v>
      </c>
      <c r="M10" s="74">
        <v>2</v>
      </c>
      <c r="N10" s="74">
        <v>550</v>
      </c>
      <c r="O10" s="77">
        <f t="shared" ref="O10:O56" si="1">C10+E10+G10+I10+K10+M10</f>
        <v>2566</v>
      </c>
      <c r="P10" s="77">
        <f t="shared" si="0"/>
        <v>7588</v>
      </c>
      <c r="Q10" s="74">
        <f>VLOOKUP(B10,[4]ACPDisbursement!$B$8:$AX$49,48,0)</f>
        <v>92405</v>
      </c>
      <c r="R10" s="74">
        <f>VLOOKUP(B10,[4]ACPDisbursement!$B$8:$AX$49,49,0)</f>
        <v>123042.69</v>
      </c>
    </row>
    <row r="11" spans="1:18" x14ac:dyDescent="0.25">
      <c r="A11" s="217">
        <v>3</v>
      </c>
      <c r="B11" s="73" t="s">
        <v>245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7">
        <f t="shared" si="1"/>
        <v>0</v>
      </c>
      <c r="P11" s="77">
        <f t="shared" si="0"/>
        <v>0</v>
      </c>
      <c r="Q11" s="74">
        <v>0</v>
      </c>
      <c r="R11" s="74">
        <v>0</v>
      </c>
    </row>
    <row r="12" spans="1:18" x14ac:dyDescent="0.25">
      <c r="A12" s="217">
        <v>4</v>
      </c>
      <c r="B12" s="73" t="s">
        <v>91</v>
      </c>
      <c r="C12" s="74">
        <v>0</v>
      </c>
      <c r="D12" s="74">
        <v>0</v>
      </c>
      <c r="E12" s="74">
        <v>18</v>
      </c>
      <c r="F12" s="74">
        <v>29</v>
      </c>
      <c r="G12" s="74">
        <v>134</v>
      </c>
      <c r="H12" s="74">
        <v>821</v>
      </c>
      <c r="I12" s="74">
        <v>33</v>
      </c>
      <c r="J12" s="74">
        <v>43</v>
      </c>
      <c r="K12" s="74">
        <v>317</v>
      </c>
      <c r="L12" s="74">
        <v>2415</v>
      </c>
      <c r="M12" s="74">
        <v>0</v>
      </c>
      <c r="N12" s="74">
        <v>0</v>
      </c>
      <c r="O12" s="77">
        <f t="shared" si="1"/>
        <v>502</v>
      </c>
      <c r="P12" s="77">
        <f t="shared" si="0"/>
        <v>3308</v>
      </c>
      <c r="Q12" s="74">
        <f>VLOOKUP(B12,[4]ACPDisbursement!$B$8:$AX$49,48,0)</f>
        <v>47340</v>
      </c>
      <c r="R12" s="74">
        <f>VLOOKUP(B12,[4]ACPDisbursement!$B$8:$AX$49,49,0)</f>
        <v>72372.2</v>
      </c>
    </row>
    <row r="13" spans="1:18" x14ac:dyDescent="0.25">
      <c r="A13" s="217">
        <v>5</v>
      </c>
      <c r="B13" s="73" t="s">
        <v>246</v>
      </c>
      <c r="C13" s="74">
        <v>1</v>
      </c>
      <c r="D13" s="74">
        <v>1598</v>
      </c>
      <c r="E13" s="74">
        <v>45</v>
      </c>
      <c r="F13" s="74">
        <v>97</v>
      </c>
      <c r="G13" s="74">
        <v>254</v>
      </c>
      <c r="H13" s="74">
        <v>1130</v>
      </c>
      <c r="I13" s="74">
        <v>74</v>
      </c>
      <c r="J13" s="74">
        <v>104</v>
      </c>
      <c r="K13" s="74">
        <v>916</v>
      </c>
      <c r="L13" s="74">
        <v>575</v>
      </c>
      <c r="M13" s="74">
        <v>1</v>
      </c>
      <c r="N13" s="74">
        <v>0</v>
      </c>
      <c r="O13" s="77">
        <f t="shared" si="1"/>
        <v>1291</v>
      </c>
      <c r="P13" s="77">
        <f t="shared" si="0"/>
        <v>3504</v>
      </c>
      <c r="Q13" s="74">
        <f>VLOOKUP(B13,[4]ACPDisbursement!$B$8:$AX$49,48,0)</f>
        <v>78990</v>
      </c>
      <c r="R13" s="74">
        <f>VLOOKUP(B13,[4]ACPDisbursement!$B$8:$AX$49,49,0)</f>
        <v>68211.03</v>
      </c>
    </row>
    <row r="14" spans="1:18" x14ac:dyDescent="0.25">
      <c r="A14" s="217">
        <v>6</v>
      </c>
      <c r="B14" s="73" t="s">
        <v>247</v>
      </c>
      <c r="C14" s="74">
        <v>0</v>
      </c>
      <c r="D14" s="74">
        <v>0</v>
      </c>
      <c r="E14" s="74">
        <v>33</v>
      </c>
      <c r="F14" s="74">
        <v>40</v>
      </c>
      <c r="G14" s="74">
        <v>306</v>
      </c>
      <c r="H14" s="74">
        <v>1179</v>
      </c>
      <c r="I14" s="74">
        <v>37</v>
      </c>
      <c r="J14" s="74">
        <v>51</v>
      </c>
      <c r="K14" s="74">
        <v>1012</v>
      </c>
      <c r="L14" s="74">
        <v>198</v>
      </c>
      <c r="M14" s="74">
        <v>0</v>
      </c>
      <c r="N14" s="74">
        <v>0</v>
      </c>
      <c r="O14" s="77">
        <f t="shared" si="1"/>
        <v>1388</v>
      </c>
      <c r="P14" s="77">
        <f t="shared" si="0"/>
        <v>1468</v>
      </c>
      <c r="Q14" s="74">
        <f>VLOOKUP(B14,[4]ACPDisbursement!$B$8:$AX$49,48,0)</f>
        <v>74034</v>
      </c>
      <c r="R14" s="74">
        <f>VLOOKUP(B14,[4]ACPDisbursement!$B$8:$AX$49,49,0)</f>
        <v>110809.45</v>
      </c>
    </row>
    <row r="15" spans="1:18" x14ac:dyDescent="0.25">
      <c r="A15" s="217">
        <v>7</v>
      </c>
      <c r="B15" s="73" t="s">
        <v>248</v>
      </c>
      <c r="C15" s="74">
        <v>0</v>
      </c>
      <c r="D15" s="74">
        <v>0</v>
      </c>
      <c r="E15" s="74">
        <v>21</v>
      </c>
      <c r="F15" s="74">
        <v>22</v>
      </c>
      <c r="G15" s="74">
        <v>638</v>
      </c>
      <c r="H15" s="74">
        <v>887</v>
      </c>
      <c r="I15" s="74">
        <v>42</v>
      </c>
      <c r="J15" s="74">
        <v>83</v>
      </c>
      <c r="K15" s="74">
        <v>655</v>
      </c>
      <c r="L15" s="74">
        <v>97</v>
      </c>
      <c r="M15" s="74">
        <v>0</v>
      </c>
      <c r="N15" s="74">
        <v>0</v>
      </c>
      <c r="O15" s="77">
        <f t="shared" si="1"/>
        <v>1356</v>
      </c>
      <c r="P15" s="77">
        <f t="shared" si="0"/>
        <v>1089</v>
      </c>
      <c r="Q15" s="74">
        <f>VLOOKUP(B15,[4]ACPDisbursement!$B$8:$AX$49,48,0)</f>
        <v>54534</v>
      </c>
      <c r="R15" s="74">
        <f>VLOOKUP(B15,[4]ACPDisbursement!$B$8:$AX$49,49,0)</f>
        <v>47831.22</v>
      </c>
    </row>
    <row r="16" spans="1:18" x14ac:dyDescent="0.25">
      <c r="A16" s="217">
        <v>8</v>
      </c>
      <c r="B16" s="73" t="s">
        <v>95</v>
      </c>
      <c r="C16" s="74">
        <v>0</v>
      </c>
      <c r="D16" s="74">
        <v>0</v>
      </c>
      <c r="E16" s="74">
        <v>42</v>
      </c>
      <c r="F16" s="74">
        <v>59</v>
      </c>
      <c r="G16" s="74">
        <v>585</v>
      </c>
      <c r="H16" s="74">
        <v>2312</v>
      </c>
      <c r="I16" s="74">
        <v>70</v>
      </c>
      <c r="J16" s="74">
        <v>656</v>
      </c>
      <c r="K16" s="74">
        <v>983</v>
      </c>
      <c r="L16" s="74">
        <v>642</v>
      </c>
      <c r="M16" s="74">
        <v>51</v>
      </c>
      <c r="N16" s="74">
        <v>20</v>
      </c>
      <c r="O16" s="77">
        <f t="shared" si="1"/>
        <v>1731</v>
      </c>
      <c r="P16" s="77">
        <f t="shared" si="0"/>
        <v>3689</v>
      </c>
      <c r="Q16" s="74">
        <f>VLOOKUP(B16,[4]ACPDisbursement!$B$8:$AX$49,48,0)</f>
        <v>42413</v>
      </c>
      <c r="R16" s="74">
        <f>VLOOKUP(B16,[4]ACPDisbursement!$B$8:$AX$49,49,0)</f>
        <v>47461.01</v>
      </c>
    </row>
    <row r="17" spans="1:18" x14ac:dyDescent="0.25">
      <c r="A17" s="217">
        <v>9</v>
      </c>
      <c r="B17" s="73" t="s">
        <v>249</v>
      </c>
      <c r="C17" s="74">
        <v>0</v>
      </c>
      <c r="D17" s="74">
        <v>0</v>
      </c>
      <c r="E17" s="74">
        <v>68</v>
      </c>
      <c r="F17" s="74">
        <v>87</v>
      </c>
      <c r="G17" s="74">
        <v>457</v>
      </c>
      <c r="H17" s="74">
        <v>1685</v>
      </c>
      <c r="I17" s="74">
        <v>156</v>
      </c>
      <c r="J17" s="74">
        <v>216</v>
      </c>
      <c r="K17" s="74">
        <v>553</v>
      </c>
      <c r="L17" s="74">
        <v>427</v>
      </c>
      <c r="M17" s="74">
        <v>0</v>
      </c>
      <c r="N17" s="74">
        <v>0</v>
      </c>
      <c r="O17" s="77">
        <f t="shared" si="1"/>
        <v>1234</v>
      </c>
      <c r="P17" s="77">
        <f t="shared" si="0"/>
        <v>2415</v>
      </c>
      <c r="Q17" s="74">
        <f>VLOOKUP(B17,[4]ACPDisbursement!$B$8:$AX$49,48,0)</f>
        <v>51198</v>
      </c>
      <c r="R17" s="74">
        <f>VLOOKUP(B17,[4]ACPDisbursement!$B$8:$AX$49,49,0)</f>
        <v>72531.149999999994</v>
      </c>
    </row>
    <row r="18" spans="1:18" x14ac:dyDescent="0.25">
      <c r="A18" s="217">
        <v>10</v>
      </c>
      <c r="B18" s="73" t="s">
        <v>250</v>
      </c>
      <c r="C18" s="74">
        <v>2</v>
      </c>
      <c r="D18" s="74">
        <v>3</v>
      </c>
      <c r="E18" s="74">
        <v>155</v>
      </c>
      <c r="F18" s="74">
        <v>276</v>
      </c>
      <c r="G18" s="74">
        <v>1163</v>
      </c>
      <c r="H18" s="74">
        <v>6250</v>
      </c>
      <c r="I18" s="74">
        <v>277</v>
      </c>
      <c r="J18" s="74">
        <v>377</v>
      </c>
      <c r="K18" s="74">
        <v>1833</v>
      </c>
      <c r="L18" s="74">
        <v>2941</v>
      </c>
      <c r="M18" s="74">
        <v>0</v>
      </c>
      <c r="N18" s="74">
        <v>0</v>
      </c>
      <c r="O18" s="77">
        <f t="shared" si="1"/>
        <v>3430</v>
      </c>
      <c r="P18" s="77">
        <f t="shared" si="0"/>
        <v>9847</v>
      </c>
      <c r="Q18" s="74">
        <f>VLOOKUP(B18,[4]ACPDisbursement!$B$8:$AX$49,48,0)</f>
        <v>150998</v>
      </c>
      <c r="R18" s="74">
        <f>VLOOKUP(B18,[4]ACPDisbursement!$B$8:$AX$49,49,0)</f>
        <v>159914.26</v>
      </c>
    </row>
    <row r="19" spans="1:18" x14ac:dyDescent="0.25">
      <c r="A19" s="217">
        <v>11</v>
      </c>
      <c r="B19" s="73" t="s">
        <v>251</v>
      </c>
      <c r="C19" s="74">
        <v>0</v>
      </c>
      <c r="D19" s="74">
        <v>0</v>
      </c>
      <c r="E19" s="74">
        <v>162</v>
      </c>
      <c r="F19" s="74">
        <v>282</v>
      </c>
      <c r="G19" s="74">
        <v>1332</v>
      </c>
      <c r="H19" s="74">
        <v>4545</v>
      </c>
      <c r="I19" s="74">
        <v>539</v>
      </c>
      <c r="J19" s="74">
        <v>6831</v>
      </c>
      <c r="K19" s="74">
        <v>2070</v>
      </c>
      <c r="L19" s="74">
        <v>1874</v>
      </c>
      <c r="M19" s="74">
        <v>0</v>
      </c>
      <c r="N19" s="74">
        <v>0</v>
      </c>
      <c r="O19" s="77">
        <f t="shared" si="1"/>
        <v>4103</v>
      </c>
      <c r="P19" s="77">
        <f t="shared" si="0"/>
        <v>13532</v>
      </c>
      <c r="Q19" s="74">
        <f>VLOOKUP(B19,[4]ACPDisbursement!$B$8:$AX$49,48,0)</f>
        <v>71151</v>
      </c>
      <c r="R19" s="74">
        <f>VLOOKUP(B19,[4]ACPDisbursement!$B$8:$AX$49,49,0)</f>
        <v>112942.05</v>
      </c>
    </row>
    <row r="20" spans="1:18" x14ac:dyDescent="0.25">
      <c r="A20" s="217">
        <v>12</v>
      </c>
      <c r="B20" s="73" t="s">
        <v>252</v>
      </c>
      <c r="C20" s="74">
        <v>0</v>
      </c>
      <c r="D20" s="74">
        <v>0</v>
      </c>
      <c r="E20" s="74">
        <v>48</v>
      </c>
      <c r="F20" s="74">
        <v>76</v>
      </c>
      <c r="G20" s="74">
        <v>330</v>
      </c>
      <c r="H20" s="74">
        <v>1105</v>
      </c>
      <c r="I20" s="74">
        <v>35</v>
      </c>
      <c r="J20" s="74">
        <v>53</v>
      </c>
      <c r="K20" s="74">
        <v>1190</v>
      </c>
      <c r="L20" s="74">
        <v>545</v>
      </c>
      <c r="M20" s="74">
        <v>0</v>
      </c>
      <c r="N20" s="74">
        <v>0</v>
      </c>
      <c r="O20" s="77">
        <f t="shared" si="1"/>
        <v>1603</v>
      </c>
      <c r="P20" s="77">
        <f t="shared" si="0"/>
        <v>1779</v>
      </c>
      <c r="Q20" s="74">
        <f>VLOOKUP(B20,[4]ACPDisbursement!$B$8:$AX$49,48,0)</f>
        <v>121213</v>
      </c>
      <c r="R20" s="74">
        <f>VLOOKUP(B20,[4]ACPDisbursement!$B$8:$AX$49,49,0)</f>
        <v>147490.69</v>
      </c>
    </row>
    <row r="21" spans="1:18" x14ac:dyDescent="0.25">
      <c r="A21" s="217">
        <v>13</v>
      </c>
      <c r="B21" s="73" t="s">
        <v>253</v>
      </c>
      <c r="C21" s="74">
        <v>0</v>
      </c>
      <c r="D21" s="74">
        <v>0</v>
      </c>
      <c r="E21" s="74">
        <v>87</v>
      </c>
      <c r="F21" s="74">
        <v>143</v>
      </c>
      <c r="G21" s="74">
        <v>423</v>
      </c>
      <c r="H21" s="74">
        <v>2224</v>
      </c>
      <c r="I21" s="74">
        <v>359</v>
      </c>
      <c r="J21" s="74">
        <v>512</v>
      </c>
      <c r="K21" s="74">
        <v>759</v>
      </c>
      <c r="L21" s="74">
        <v>609</v>
      </c>
      <c r="M21" s="74">
        <v>1</v>
      </c>
      <c r="N21" s="74">
        <v>4</v>
      </c>
      <c r="O21" s="77">
        <f t="shared" si="1"/>
        <v>1629</v>
      </c>
      <c r="P21" s="77">
        <f t="shared" si="0"/>
        <v>3492</v>
      </c>
      <c r="Q21" s="74">
        <f>VLOOKUP(B21,[4]ACPDisbursement!$B$8:$AX$49,48,0)</f>
        <v>120650</v>
      </c>
      <c r="R21" s="74">
        <f>VLOOKUP(B21,[4]ACPDisbursement!$B$8:$AX$49,49,0)</f>
        <v>121516.89</v>
      </c>
    </row>
    <row r="22" spans="1:18" x14ac:dyDescent="0.25">
      <c r="A22" s="217">
        <v>14</v>
      </c>
      <c r="B22" s="73" t="s">
        <v>254</v>
      </c>
      <c r="C22" s="74">
        <v>0</v>
      </c>
      <c r="D22" s="74">
        <v>0</v>
      </c>
      <c r="E22" s="74">
        <v>100</v>
      </c>
      <c r="F22" s="74">
        <v>132</v>
      </c>
      <c r="G22" s="74">
        <v>270</v>
      </c>
      <c r="H22" s="74">
        <v>1241</v>
      </c>
      <c r="I22" s="74">
        <v>204</v>
      </c>
      <c r="J22" s="74">
        <v>1892</v>
      </c>
      <c r="K22" s="74">
        <v>891</v>
      </c>
      <c r="L22" s="74">
        <v>1525</v>
      </c>
      <c r="M22" s="74">
        <v>2</v>
      </c>
      <c r="N22" s="74">
        <v>57</v>
      </c>
      <c r="O22" s="77">
        <f t="shared" si="1"/>
        <v>1467</v>
      </c>
      <c r="P22" s="77">
        <f t="shared" si="0"/>
        <v>4847</v>
      </c>
      <c r="Q22" s="74">
        <f>VLOOKUP(B22,[4]ACPDisbursement!$B$8:$AX$49,48,0)</f>
        <v>105786</v>
      </c>
      <c r="R22" s="74">
        <f>VLOOKUP(B22,[4]ACPDisbursement!$B$8:$AX$49,49,0)</f>
        <v>177423</v>
      </c>
    </row>
    <row r="23" spans="1:18" x14ac:dyDescent="0.25">
      <c r="A23" s="217">
        <v>15</v>
      </c>
      <c r="B23" s="73" t="s">
        <v>255</v>
      </c>
      <c r="C23" s="74">
        <v>0</v>
      </c>
      <c r="D23" s="74">
        <v>0</v>
      </c>
      <c r="E23" s="74">
        <v>40</v>
      </c>
      <c r="F23" s="74">
        <v>72</v>
      </c>
      <c r="G23" s="74">
        <v>366</v>
      </c>
      <c r="H23" s="74">
        <v>1446</v>
      </c>
      <c r="I23" s="74">
        <v>132</v>
      </c>
      <c r="J23" s="74">
        <v>181</v>
      </c>
      <c r="K23" s="74">
        <v>728</v>
      </c>
      <c r="L23" s="74">
        <v>890</v>
      </c>
      <c r="M23" s="74">
        <v>1</v>
      </c>
      <c r="N23" s="74">
        <v>7</v>
      </c>
      <c r="O23" s="77">
        <f t="shared" si="1"/>
        <v>1267</v>
      </c>
      <c r="P23" s="77">
        <f t="shared" si="0"/>
        <v>2596</v>
      </c>
      <c r="Q23" s="74">
        <f>VLOOKUP(B23,[4]ACPDisbursement!$B$8:$AX$49,48,0)</f>
        <v>94002</v>
      </c>
      <c r="R23" s="74">
        <f>VLOOKUP(B23,[4]ACPDisbursement!$B$8:$AX$49,49,0)</f>
        <v>70763.11</v>
      </c>
    </row>
    <row r="24" spans="1:18" x14ac:dyDescent="0.25">
      <c r="A24" s="217">
        <v>16</v>
      </c>
      <c r="B24" s="73" t="s">
        <v>103</v>
      </c>
      <c r="C24" s="74">
        <v>0</v>
      </c>
      <c r="D24" s="74">
        <v>0</v>
      </c>
      <c r="E24" s="74">
        <v>14</v>
      </c>
      <c r="F24" s="74">
        <v>35</v>
      </c>
      <c r="G24" s="74">
        <v>23</v>
      </c>
      <c r="H24" s="74">
        <v>155</v>
      </c>
      <c r="I24" s="74">
        <v>32</v>
      </c>
      <c r="J24" s="74">
        <v>41</v>
      </c>
      <c r="K24" s="74">
        <v>230</v>
      </c>
      <c r="L24" s="74">
        <v>171</v>
      </c>
      <c r="M24" s="74">
        <v>0</v>
      </c>
      <c r="N24" s="74">
        <v>0</v>
      </c>
      <c r="O24" s="77">
        <f t="shared" si="1"/>
        <v>299</v>
      </c>
      <c r="P24" s="77">
        <f t="shared" si="0"/>
        <v>402</v>
      </c>
      <c r="Q24" s="74">
        <f>VLOOKUP(B24,[4]ACPDisbursement!$B$8:$AX$49,48,0)</f>
        <v>32626</v>
      </c>
      <c r="R24" s="74">
        <f>VLOOKUP(B24,[4]ACPDisbursement!$B$8:$AX$49,49,0)</f>
        <v>45930.75</v>
      </c>
    </row>
    <row r="25" spans="1:18" x14ac:dyDescent="0.25">
      <c r="A25" s="217">
        <v>17</v>
      </c>
      <c r="B25" s="73" t="s">
        <v>256</v>
      </c>
      <c r="C25" s="74">
        <v>0</v>
      </c>
      <c r="D25" s="74">
        <v>0</v>
      </c>
      <c r="E25" s="74">
        <v>30</v>
      </c>
      <c r="F25" s="74">
        <v>46</v>
      </c>
      <c r="G25" s="74">
        <v>85</v>
      </c>
      <c r="H25" s="74">
        <v>464</v>
      </c>
      <c r="I25" s="74">
        <v>125</v>
      </c>
      <c r="J25" s="74">
        <v>177</v>
      </c>
      <c r="K25" s="74">
        <v>14</v>
      </c>
      <c r="L25" s="74">
        <v>22</v>
      </c>
      <c r="M25" s="74">
        <v>0</v>
      </c>
      <c r="N25" s="74">
        <v>0</v>
      </c>
      <c r="O25" s="77">
        <f t="shared" si="1"/>
        <v>254</v>
      </c>
      <c r="P25" s="77">
        <f t="shared" si="0"/>
        <v>709</v>
      </c>
      <c r="Q25" s="74">
        <f>VLOOKUP(B25,[4]ACPDisbursement!$B$8:$AX$49,48,0)</f>
        <v>25340</v>
      </c>
      <c r="R25" s="74">
        <f>VLOOKUP(B25,[4]ACPDisbursement!$B$8:$AX$49,49,0)</f>
        <v>27667.35</v>
      </c>
    </row>
    <row r="26" spans="1:18" x14ac:dyDescent="0.25">
      <c r="A26" s="217">
        <v>18</v>
      </c>
      <c r="B26" s="73" t="s">
        <v>105</v>
      </c>
      <c r="C26" s="74">
        <v>0</v>
      </c>
      <c r="D26" s="74">
        <v>0</v>
      </c>
      <c r="E26" s="74">
        <v>67</v>
      </c>
      <c r="F26" s="74">
        <v>106</v>
      </c>
      <c r="G26" s="74">
        <v>331</v>
      </c>
      <c r="H26" s="74">
        <v>960</v>
      </c>
      <c r="I26" s="74">
        <v>143</v>
      </c>
      <c r="J26" s="74">
        <v>362</v>
      </c>
      <c r="K26" s="74">
        <v>1136</v>
      </c>
      <c r="L26" s="74">
        <v>2740</v>
      </c>
      <c r="M26" s="74">
        <v>1</v>
      </c>
      <c r="N26" s="74">
        <v>0</v>
      </c>
      <c r="O26" s="77">
        <f t="shared" si="1"/>
        <v>1678</v>
      </c>
      <c r="P26" s="77">
        <f t="shared" si="0"/>
        <v>4168</v>
      </c>
      <c r="Q26" s="74">
        <f>VLOOKUP(B26,[4]ACPDisbursement!$B$8:$AX$49,48,0)</f>
        <v>43552</v>
      </c>
      <c r="R26" s="74">
        <f>VLOOKUP(B26,[4]ACPDisbursement!$B$8:$AX$49,49,0)</f>
        <v>39875.279999999999</v>
      </c>
    </row>
    <row r="27" spans="1:18" x14ac:dyDescent="0.25">
      <c r="A27" s="217">
        <v>19</v>
      </c>
      <c r="B27" s="73" t="s">
        <v>257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7">
        <f t="shared" si="1"/>
        <v>0</v>
      </c>
      <c r="P27" s="77">
        <f t="shared" si="0"/>
        <v>0</v>
      </c>
      <c r="Q27" s="74">
        <v>0</v>
      </c>
      <c r="R27" s="74">
        <v>0</v>
      </c>
    </row>
    <row r="28" spans="1:18" x14ac:dyDescent="0.25">
      <c r="A28" s="217">
        <v>20</v>
      </c>
      <c r="B28" s="73" t="s">
        <v>258</v>
      </c>
      <c r="C28" s="74">
        <v>0</v>
      </c>
      <c r="D28" s="74">
        <v>0</v>
      </c>
      <c r="E28" s="74">
        <v>32</v>
      </c>
      <c r="F28" s="74">
        <v>57</v>
      </c>
      <c r="G28" s="74">
        <v>256</v>
      </c>
      <c r="H28" s="74">
        <v>1370</v>
      </c>
      <c r="I28" s="74">
        <v>57</v>
      </c>
      <c r="J28" s="74">
        <v>93</v>
      </c>
      <c r="K28" s="74">
        <v>377</v>
      </c>
      <c r="L28" s="74">
        <v>288</v>
      </c>
      <c r="M28" s="74">
        <v>0</v>
      </c>
      <c r="N28" s="74">
        <v>0</v>
      </c>
      <c r="O28" s="77">
        <f t="shared" si="1"/>
        <v>722</v>
      </c>
      <c r="P28" s="77">
        <f t="shared" si="0"/>
        <v>1808</v>
      </c>
      <c r="Q28" s="74">
        <f>VLOOKUP(B28,[4]ACPDisbursement!$B$8:$AX$49,48,0)</f>
        <v>55463</v>
      </c>
      <c r="R28" s="74">
        <f>VLOOKUP(B28,[4]ACPDisbursement!$B$8:$AX$49,49,0)</f>
        <v>45228.82</v>
      </c>
    </row>
    <row r="29" spans="1:18" x14ac:dyDescent="0.25">
      <c r="A29" s="217">
        <v>21</v>
      </c>
      <c r="B29" s="73" t="s">
        <v>259</v>
      </c>
      <c r="C29" s="74">
        <v>0</v>
      </c>
      <c r="D29" s="74">
        <v>0</v>
      </c>
      <c r="E29" s="74">
        <v>184</v>
      </c>
      <c r="F29" s="74">
        <v>368</v>
      </c>
      <c r="G29" s="74">
        <v>1079</v>
      </c>
      <c r="H29" s="74">
        <v>4494</v>
      </c>
      <c r="I29" s="74">
        <v>1406</v>
      </c>
      <c r="J29" s="74">
        <v>2186</v>
      </c>
      <c r="K29" s="74">
        <v>1682</v>
      </c>
      <c r="L29" s="74">
        <v>1490</v>
      </c>
      <c r="M29" s="74">
        <v>1</v>
      </c>
      <c r="N29" s="74">
        <v>7</v>
      </c>
      <c r="O29" s="77">
        <f t="shared" si="1"/>
        <v>4352</v>
      </c>
      <c r="P29" s="77">
        <f t="shared" si="0"/>
        <v>8545</v>
      </c>
      <c r="Q29" s="74">
        <f>VLOOKUP(B29,[4]ACPDisbursement!$B$8:$AX$49,48,0)</f>
        <v>141415</v>
      </c>
      <c r="R29" s="74">
        <f>VLOOKUP(B29,[4]ACPDisbursement!$B$8:$AX$49,49,0)</f>
        <v>278698.90000000002</v>
      </c>
    </row>
    <row r="30" spans="1:18" x14ac:dyDescent="0.25">
      <c r="A30" s="217">
        <v>22</v>
      </c>
      <c r="B30" s="73" t="s">
        <v>260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7">
        <f t="shared" si="1"/>
        <v>0</v>
      </c>
      <c r="P30" s="77">
        <f t="shared" si="0"/>
        <v>0</v>
      </c>
      <c r="Q30" s="74">
        <v>0</v>
      </c>
      <c r="R30" s="74">
        <v>0</v>
      </c>
    </row>
    <row r="31" spans="1:18" x14ac:dyDescent="0.25">
      <c r="A31" s="217">
        <v>23</v>
      </c>
      <c r="B31" s="73" t="s">
        <v>261</v>
      </c>
      <c r="C31" s="74">
        <v>0</v>
      </c>
      <c r="D31" s="74">
        <v>0</v>
      </c>
      <c r="E31" s="74">
        <v>97</v>
      </c>
      <c r="F31" s="74">
        <v>220</v>
      </c>
      <c r="G31" s="74">
        <v>787</v>
      </c>
      <c r="H31" s="74">
        <v>2499</v>
      </c>
      <c r="I31" s="74">
        <v>903</v>
      </c>
      <c r="J31" s="74">
        <v>1345</v>
      </c>
      <c r="K31" s="74">
        <v>1894</v>
      </c>
      <c r="L31" s="74">
        <v>1747</v>
      </c>
      <c r="M31" s="74">
        <v>1</v>
      </c>
      <c r="N31" s="74">
        <v>5</v>
      </c>
      <c r="O31" s="77">
        <f t="shared" si="1"/>
        <v>3682</v>
      </c>
      <c r="P31" s="77">
        <f t="shared" si="0"/>
        <v>5816</v>
      </c>
      <c r="Q31" s="74">
        <f>VLOOKUP(B31,[4]ACPDisbursement!$B$8:$AX$49,48,0)</f>
        <v>148867</v>
      </c>
      <c r="R31" s="74">
        <f>VLOOKUP(B31,[4]ACPDisbursement!$B$8:$AX$49,49,0)</f>
        <v>244357.11</v>
      </c>
    </row>
    <row r="32" spans="1:18" x14ac:dyDescent="0.25">
      <c r="A32" s="217">
        <v>24</v>
      </c>
      <c r="B32" s="73" t="s">
        <v>262</v>
      </c>
      <c r="C32" s="74">
        <v>12</v>
      </c>
      <c r="D32" s="74">
        <v>647</v>
      </c>
      <c r="E32" s="74">
        <v>1538</v>
      </c>
      <c r="F32" s="74">
        <v>2968</v>
      </c>
      <c r="G32" s="74">
        <v>14240</v>
      </c>
      <c r="H32" s="74">
        <v>69490</v>
      </c>
      <c r="I32" s="74">
        <v>1832</v>
      </c>
      <c r="J32" s="74">
        <v>11455</v>
      </c>
      <c r="K32" s="74">
        <v>6401</v>
      </c>
      <c r="L32" s="74">
        <v>6778</v>
      </c>
      <c r="M32" s="74">
        <v>10</v>
      </c>
      <c r="N32" s="74">
        <v>544</v>
      </c>
      <c r="O32" s="77">
        <f t="shared" si="1"/>
        <v>24033</v>
      </c>
      <c r="P32" s="77">
        <f t="shared" si="0"/>
        <v>91882</v>
      </c>
      <c r="Q32" s="74">
        <f>VLOOKUP(B32,[4]ACPDisbursement!$B$8:$AX$49,48,0)</f>
        <v>256349</v>
      </c>
      <c r="R32" s="74">
        <f>VLOOKUP(B32,[4]ACPDisbursement!$B$8:$AX$49,49,0)</f>
        <v>350011.86</v>
      </c>
    </row>
    <row r="33" spans="1:18" x14ac:dyDescent="0.25">
      <c r="A33" s="217">
        <v>25</v>
      </c>
      <c r="B33" s="73" t="s">
        <v>263</v>
      </c>
      <c r="C33" s="74">
        <v>0</v>
      </c>
      <c r="D33" s="74">
        <v>0</v>
      </c>
      <c r="E33" s="74">
        <v>10</v>
      </c>
      <c r="F33" s="74">
        <v>28</v>
      </c>
      <c r="G33" s="74">
        <v>89</v>
      </c>
      <c r="H33" s="74">
        <v>286</v>
      </c>
      <c r="I33" s="74">
        <v>35</v>
      </c>
      <c r="J33" s="74">
        <v>46</v>
      </c>
      <c r="K33" s="74">
        <v>660</v>
      </c>
      <c r="L33" s="74">
        <v>83</v>
      </c>
      <c r="M33" s="74">
        <v>0</v>
      </c>
      <c r="N33" s="74">
        <v>0</v>
      </c>
      <c r="O33" s="77">
        <f t="shared" si="1"/>
        <v>794</v>
      </c>
      <c r="P33" s="77">
        <f t="shared" si="0"/>
        <v>443</v>
      </c>
      <c r="Q33" s="74">
        <f>VLOOKUP(B33,[4]ACPDisbursement!$B$8:$AX$49,48,0)</f>
        <v>16070</v>
      </c>
      <c r="R33" s="74">
        <f>VLOOKUP(B33,[4]ACPDisbursement!$B$8:$AX$49,49,0)</f>
        <v>32920.559999999998</v>
      </c>
    </row>
    <row r="34" spans="1:18" x14ac:dyDescent="0.25">
      <c r="A34" s="217">
        <v>26</v>
      </c>
      <c r="B34" s="73" t="s">
        <v>264</v>
      </c>
      <c r="C34" s="74">
        <v>0</v>
      </c>
      <c r="D34" s="74">
        <v>0</v>
      </c>
      <c r="E34" s="74">
        <v>24</v>
      </c>
      <c r="F34" s="74">
        <v>25</v>
      </c>
      <c r="G34" s="74">
        <v>363</v>
      </c>
      <c r="H34" s="74">
        <v>1007</v>
      </c>
      <c r="I34" s="74">
        <v>52</v>
      </c>
      <c r="J34" s="74">
        <v>73</v>
      </c>
      <c r="K34" s="74">
        <v>456</v>
      </c>
      <c r="L34" s="74">
        <v>291</v>
      </c>
      <c r="M34" s="74">
        <v>0</v>
      </c>
      <c r="N34" s="74">
        <v>0</v>
      </c>
      <c r="O34" s="77">
        <f t="shared" si="1"/>
        <v>895</v>
      </c>
      <c r="P34" s="77">
        <f t="shared" si="0"/>
        <v>1396</v>
      </c>
      <c r="Q34" s="74">
        <f>VLOOKUP(B34,[4]ACPDisbursement!$B$8:$AX$49,48,0)</f>
        <v>61632</v>
      </c>
      <c r="R34" s="74">
        <f>VLOOKUP(B34,[4]ACPDisbursement!$B$8:$AX$49,49,0)</f>
        <v>46289.22</v>
      </c>
    </row>
    <row r="35" spans="1:18" x14ac:dyDescent="0.25">
      <c r="A35" s="217">
        <v>27</v>
      </c>
      <c r="B35" s="73" t="s">
        <v>265</v>
      </c>
      <c r="C35" s="74">
        <v>0</v>
      </c>
      <c r="D35" s="74">
        <v>0</v>
      </c>
      <c r="E35" s="74">
        <v>62</v>
      </c>
      <c r="F35" s="74">
        <v>86</v>
      </c>
      <c r="G35" s="74">
        <v>249</v>
      </c>
      <c r="H35" s="74">
        <v>898</v>
      </c>
      <c r="I35" s="74">
        <v>78</v>
      </c>
      <c r="J35" s="74">
        <v>260</v>
      </c>
      <c r="K35" s="74">
        <v>745</v>
      </c>
      <c r="L35" s="74">
        <v>391</v>
      </c>
      <c r="M35" s="74">
        <v>0</v>
      </c>
      <c r="N35" s="74">
        <v>0</v>
      </c>
      <c r="O35" s="77">
        <f t="shared" si="1"/>
        <v>1134</v>
      </c>
      <c r="P35" s="77">
        <f t="shared" si="0"/>
        <v>1635</v>
      </c>
      <c r="Q35" s="74">
        <f>VLOOKUP(B35,[4]ACPDisbursement!$B$8:$AX$49,48,0)</f>
        <v>132533</v>
      </c>
      <c r="R35" s="74">
        <f>VLOOKUP(B35,[4]ACPDisbursement!$B$8:$AX$49,49,0)</f>
        <v>116140.09</v>
      </c>
    </row>
    <row r="36" spans="1:18" x14ac:dyDescent="0.25">
      <c r="A36" s="217">
        <v>28</v>
      </c>
      <c r="B36" s="73" t="s">
        <v>266</v>
      </c>
      <c r="C36" s="74">
        <v>0</v>
      </c>
      <c r="D36" s="74">
        <v>0</v>
      </c>
      <c r="E36" s="74">
        <v>253</v>
      </c>
      <c r="F36" s="74">
        <v>364</v>
      </c>
      <c r="G36" s="74">
        <v>299</v>
      </c>
      <c r="H36" s="74">
        <v>1267</v>
      </c>
      <c r="I36" s="74">
        <v>289</v>
      </c>
      <c r="J36" s="74">
        <v>440</v>
      </c>
      <c r="K36" s="74">
        <v>889</v>
      </c>
      <c r="L36" s="74">
        <v>1681</v>
      </c>
      <c r="M36" s="74">
        <v>1</v>
      </c>
      <c r="N36" s="74">
        <v>4</v>
      </c>
      <c r="O36" s="77">
        <f t="shared" si="1"/>
        <v>1731</v>
      </c>
      <c r="P36" s="77">
        <f t="shared" si="0"/>
        <v>3756</v>
      </c>
      <c r="Q36" s="74">
        <f>VLOOKUP(B36,[4]ACPDisbursement!$B$8:$AX$49,48,0)</f>
        <v>163286</v>
      </c>
      <c r="R36" s="74">
        <f>VLOOKUP(B36,[4]ACPDisbursement!$B$8:$AX$49,49,0)</f>
        <v>219216.37</v>
      </c>
    </row>
    <row r="37" spans="1:18" x14ac:dyDescent="0.25">
      <c r="A37" s="217">
        <v>29</v>
      </c>
      <c r="B37" s="73" t="s">
        <v>267</v>
      </c>
      <c r="C37" s="74">
        <v>1</v>
      </c>
      <c r="D37" s="74">
        <v>460</v>
      </c>
      <c r="E37" s="74">
        <v>391</v>
      </c>
      <c r="F37" s="74">
        <v>1014</v>
      </c>
      <c r="G37" s="74">
        <v>9460</v>
      </c>
      <c r="H37" s="74">
        <v>18033</v>
      </c>
      <c r="I37" s="74">
        <v>699</v>
      </c>
      <c r="J37" s="74">
        <v>5539</v>
      </c>
      <c r="K37" s="74">
        <v>2718</v>
      </c>
      <c r="L37" s="74">
        <v>5812</v>
      </c>
      <c r="M37" s="74">
        <v>4</v>
      </c>
      <c r="N37" s="74">
        <v>55</v>
      </c>
      <c r="O37" s="77">
        <f t="shared" si="1"/>
        <v>13273</v>
      </c>
      <c r="P37" s="77">
        <f t="shared" si="0"/>
        <v>30913</v>
      </c>
      <c r="Q37" s="74">
        <f>VLOOKUP(B37,[4]ACPDisbursement!$B$8:$AX$49,48,0)</f>
        <v>56569</v>
      </c>
      <c r="R37" s="74">
        <f>VLOOKUP(B37,[4]ACPDisbursement!$B$8:$AX$49,49,0)</f>
        <v>109374.89</v>
      </c>
    </row>
    <row r="38" spans="1:18" x14ac:dyDescent="0.25">
      <c r="A38" s="217">
        <v>30</v>
      </c>
      <c r="B38" s="73" t="s">
        <v>268</v>
      </c>
      <c r="C38" s="74">
        <v>0</v>
      </c>
      <c r="D38" s="74">
        <v>0</v>
      </c>
      <c r="E38" s="74">
        <v>36</v>
      </c>
      <c r="F38" s="74">
        <v>61</v>
      </c>
      <c r="G38" s="74">
        <v>79</v>
      </c>
      <c r="H38" s="74">
        <v>465</v>
      </c>
      <c r="I38" s="74">
        <v>23</v>
      </c>
      <c r="J38" s="74">
        <v>37</v>
      </c>
      <c r="K38" s="74">
        <v>172</v>
      </c>
      <c r="L38" s="74">
        <v>129</v>
      </c>
      <c r="M38" s="74">
        <v>3</v>
      </c>
      <c r="N38" s="74">
        <v>7</v>
      </c>
      <c r="O38" s="77">
        <f t="shared" si="1"/>
        <v>313</v>
      </c>
      <c r="P38" s="77">
        <f t="shared" si="0"/>
        <v>699</v>
      </c>
      <c r="Q38" s="74">
        <f>VLOOKUP(B38,[4]ACPDisbursement!$B$8:$AX$49,48,0)</f>
        <v>45411</v>
      </c>
      <c r="R38" s="74">
        <f>VLOOKUP(B38,[4]ACPDisbursement!$B$8:$AX$49,49,0)</f>
        <v>41803.980000000003</v>
      </c>
    </row>
    <row r="39" spans="1:18" x14ac:dyDescent="0.25">
      <c r="A39" s="217">
        <v>31</v>
      </c>
      <c r="B39" s="73" t="s">
        <v>269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7">
        <f t="shared" si="1"/>
        <v>0</v>
      </c>
      <c r="P39" s="77">
        <f t="shared" si="0"/>
        <v>0</v>
      </c>
      <c r="Q39" s="74">
        <v>0</v>
      </c>
      <c r="R39" s="74">
        <v>0</v>
      </c>
    </row>
    <row r="40" spans="1:18" x14ac:dyDescent="0.25">
      <c r="A40" s="217">
        <v>32</v>
      </c>
      <c r="B40" s="73" t="s">
        <v>116</v>
      </c>
      <c r="C40" s="74">
        <v>0</v>
      </c>
      <c r="D40" s="74">
        <v>0</v>
      </c>
      <c r="E40" s="74">
        <v>86</v>
      </c>
      <c r="F40" s="74">
        <v>152</v>
      </c>
      <c r="G40" s="74">
        <v>702</v>
      </c>
      <c r="H40" s="74">
        <v>4279</v>
      </c>
      <c r="I40" s="74">
        <v>74</v>
      </c>
      <c r="J40" s="74">
        <v>97</v>
      </c>
      <c r="K40" s="74">
        <v>379</v>
      </c>
      <c r="L40" s="74">
        <v>264</v>
      </c>
      <c r="M40" s="74">
        <v>1</v>
      </c>
      <c r="N40" s="74">
        <v>1</v>
      </c>
      <c r="O40" s="77">
        <f t="shared" si="1"/>
        <v>1242</v>
      </c>
      <c r="P40" s="77">
        <f t="shared" si="0"/>
        <v>4793</v>
      </c>
      <c r="Q40" s="74">
        <f>VLOOKUP(B40,[4]ACPDisbursement!$B$8:$AX$49,48,0)</f>
        <v>58483</v>
      </c>
      <c r="R40" s="74">
        <f>VLOOKUP(B40,[4]ACPDisbursement!$B$8:$AX$49,49,0)</f>
        <v>82044.53</v>
      </c>
    </row>
    <row r="41" spans="1:18" x14ac:dyDescent="0.25">
      <c r="A41" s="217">
        <v>33</v>
      </c>
      <c r="B41" s="73" t="s">
        <v>270</v>
      </c>
      <c r="C41" s="74">
        <v>2</v>
      </c>
      <c r="D41" s="74">
        <v>8</v>
      </c>
      <c r="E41" s="74">
        <v>280</v>
      </c>
      <c r="F41" s="74">
        <v>534</v>
      </c>
      <c r="G41" s="74">
        <v>1549</v>
      </c>
      <c r="H41" s="74">
        <v>11578</v>
      </c>
      <c r="I41" s="74">
        <v>348</v>
      </c>
      <c r="J41" s="74">
        <v>498</v>
      </c>
      <c r="K41" s="74">
        <v>2522</v>
      </c>
      <c r="L41" s="74">
        <v>1785</v>
      </c>
      <c r="M41" s="74">
        <v>1</v>
      </c>
      <c r="N41" s="74">
        <v>95</v>
      </c>
      <c r="O41" s="77">
        <f t="shared" si="1"/>
        <v>4702</v>
      </c>
      <c r="P41" s="77">
        <f t="shared" si="0"/>
        <v>14498</v>
      </c>
      <c r="Q41" s="74">
        <f>VLOOKUP(B41,[4]ACPDisbursement!$B$8:$AX$49,48,0)</f>
        <v>109220</v>
      </c>
      <c r="R41" s="74">
        <f>VLOOKUP(B41,[4]ACPDisbursement!$B$8:$AX$49,49,0)</f>
        <v>183194.2</v>
      </c>
    </row>
    <row r="42" spans="1:18" x14ac:dyDescent="0.25">
      <c r="A42" s="217">
        <v>34</v>
      </c>
      <c r="B42" s="73" t="s">
        <v>118</v>
      </c>
      <c r="C42" s="74">
        <v>0</v>
      </c>
      <c r="D42" s="74">
        <v>0</v>
      </c>
      <c r="E42" s="74">
        <v>68</v>
      </c>
      <c r="F42" s="74">
        <v>101</v>
      </c>
      <c r="G42" s="74">
        <v>442</v>
      </c>
      <c r="H42" s="74">
        <v>1477</v>
      </c>
      <c r="I42" s="74">
        <v>61</v>
      </c>
      <c r="J42" s="74">
        <v>923</v>
      </c>
      <c r="K42" s="74">
        <v>517</v>
      </c>
      <c r="L42" s="74">
        <v>617</v>
      </c>
      <c r="M42" s="74">
        <v>3</v>
      </c>
      <c r="N42" s="74">
        <v>22</v>
      </c>
      <c r="O42" s="77">
        <f t="shared" si="1"/>
        <v>1091</v>
      </c>
      <c r="P42" s="77">
        <f t="shared" si="0"/>
        <v>3140</v>
      </c>
      <c r="Q42" s="74">
        <f>VLOOKUP(B42,[4]ACPDisbursement!$B$8:$AX$49,48,0)</f>
        <v>97877</v>
      </c>
      <c r="R42" s="74">
        <f>VLOOKUP(B42,[4]ACPDisbursement!$B$8:$AX$49,49,0)</f>
        <v>95522.77</v>
      </c>
    </row>
    <row r="43" spans="1:18" x14ac:dyDescent="0.25">
      <c r="A43" s="217">
        <v>35</v>
      </c>
      <c r="B43" s="73" t="s">
        <v>271</v>
      </c>
      <c r="C43" s="74">
        <v>0</v>
      </c>
      <c r="D43" s="74">
        <v>0</v>
      </c>
      <c r="E43" s="74">
        <v>27</v>
      </c>
      <c r="F43" s="74">
        <v>57</v>
      </c>
      <c r="G43" s="74">
        <v>373</v>
      </c>
      <c r="H43" s="74">
        <v>1330</v>
      </c>
      <c r="I43" s="74">
        <v>43</v>
      </c>
      <c r="J43" s="74">
        <v>75</v>
      </c>
      <c r="K43" s="74">
        <v>667</v>
      </c>
      <c r="L43" s="74">
        <v>925</v>
      </c>
      <c r="M43" s="74">
        <v>0</v>
      </c>
      <c r="N43" s="74">
        <v>0</v>
      </c>
      <c r="O43" s="77">
        <f t="shared" si="1"/>
        <v>1110</v>
      </c>
      <c r="P43" s="77">
        <f t="shared" si="0"/>
        <v>2387</v>
      </c>
      <c r="Q43" s="74">
        <f>VLOOKUP(B43,[4]ACPDisbursement!$B$8:$AX$49,48,0)</f>
        <v>46993</v>
      </c>
      <c r="R43" s="74">
        <f>VLOOKUP(B43,[4]ACPDisbursement!$B$8:$AX$49,49,0)</f>
        <v>49417.27</v>
      </c>
    </row>
    <row r="44" spans="1:18" x14ac:dyDescent="0.25">
      <c r="A44" s="217">
        <v>36</v>
      </c>
      <c r="B44" s="73" t="s">
        <v>272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7">
        <f t="shared" si="1"/>
        <v>0</v>
      </c>
      <c r="P44" s="77">
        <f t="shared" si="0"/>
        <v>0</v>
      </c>
      <c r="Q44" s="74">
        <v>0</v>
      </c>
      <c r="R44" s="74">
        <v>0</v>
      </c>
    </row>
    <row r="45" spans="1:18" x14ac:dyDescent="0.25">
      <c r="A45" s="217">
        <v>37</v>
      </c>
      <c r="B45" s="73" t="s">
        <v>273</v>
      </c>
      <c r="C45" s="74">
        <v>0</v>
      </c>
      <c r="D45" s="74">
        <v>0</v>
      </c>
      <c r="E45" s="74">
        <v>69</v>
      </c>
      <c r="F45" s="74">
        <v>106</v>
      </c>
      <c r="G45" s="74">
        <v>1143</v>
      </c>
      <c r="H45" s="74">
        <v>2895</v>
      </c>
      <c r="I45" s="74">
        <v>188</v>
      </c>
      <c r="J45" s="74">
        <v>244</v>
      </c>
      <c r="K45" s="74">
        <v>1442</v>
      </c>
      <c r="L45" s="74">
        <v>954</v>
      </c>
      <c r="M45" s="74">
        <v>0</v>
      </c>
      <c r="N45" s="74">
        <v>0</v>
      </c>
      <c r="O45" s="77">
        <f t="shared" si="1"/>
        <v>2842</v>
      </c>
      <c r="P45" s="77">
        <f t="shared" si="0"/>
        <v>4199</v>
      </c>
      <c r="Q45" s="74">
        <f>VLOOKUP(B45,[4]ACPDisbursement!$B$8:$AX$49,48,0)</f>
        <v>49312</v>
      </c>
      <c r="R45" s="74">
        <f>VLOOKUP(B45,[4]ACPDisbursement!$B$8:$AX$49,49,0)</f>
        <v>74610.240000000005</v>
      </c>
    </row>
    <row r="46" spans="1:18" x14ac:dyDescent="0.25">
      <c r="A46" s="217">
        <v>38</v>
      </c>
      <c r="B46" s="73" t="s">
        <v>121</v>
      </c>
      <c r="C46" s="74">
        <v>0</v>
      </c>
      <c r="D46" s="74">
        <v>0</v>
      </c>
      <c r="E46" s="74">
        <v>7</v>
      </c>
      <c r="F46" s="74">
        <v>6</v>
      </c>
      <c r="G46" s="74">
        <v>73</v>
      </c>
      <c r="H46" s="74">
        <v>242</v>
      </c>
      <c r="I46" s="74">
        <v>35</v>
      </c>
      <c r="J46" s="74">
        <v>2586</v>
      </c>
      <c r="K46" s="74">
        <v>185</v>
      </c>
      <c r="L46" s="74">
        <v>1283</v>
      </c>
      <c r="M46" s="74">
        <v>0</v>
      </c>
      <c r="N46" s="74">
        <v>0</v>
      </c>
      <c r="O46" s="77">
        <f t="shared" si="1"/>
        <v>300</v>
      </c>
      <c r="P46" s="77">
        <f t="shared" si="0"/>
        <v>4117</v>
      </c>
      <c r="Q46" s="74">
        <f>VLOOKUP(B46,[4]ACPDisbursement!$B$8:$AX$49,48,0)</f>
        <v>18513</v>
      </c>
      <c r="R46" s="74">
        <f>VLOOKUP(B46,[4]ACPDisbursement!$B$8:$AX$49,49,0)</f>
        <v>23278.73</v>
      </c>
    </row>
    <row r="47" spans="1:18" x14ac:dyDescent="0.25">
      <c r="A47" s="217">
        <v>39</v>
      </c>
      <c r="B47" s="73" t="s">
        <v>274</v>
      </c>
      <c r="C47" s="74">
        <v>0</v>
      </c>
      <c r="D47" s="74">
        <v>0</v>
      </c>
      <c r="E47" s="74">
        <v>11</v>
      </c>
      <c r="F47" s="74">
        <v>18</v>
      </c>
      <c r="G47" s="74">
        <v>119</v>
      </c>
      <c r="H47" s="74">
        <v>589</v>
      </c>
      <c r="I47" s="74">
        <v>19</v>
      </c>
      <c r="J47" s="74">
        <v>34</v>
      </c>
      <c r="K47" s="74">
        <v>288</v>
      </c>
      <c r="L47" s="74">
        <v>184</v>
      </c>
      <c r="M47" s="74">
        <v>0</v>
      </c>
      <c r="N47" s="74">
        <v>0</v>
      </c>
      <c r="O47" s="77">
        <f t="shared" si="1"/>
        <v>437</v>
      </c>
      <c r="P47" s="77">
        <f t="shared" si="0"/>
        <v>825</v>
      </c>
      <c r="Q47" s="74">
        <f>VLOOKUP(B47,[4]ACPDisbursement!$B$8:$AX$49,48,0)</f>
        <v>57830</v>
      </c>
      <c r="R47" s="74">
        <f>VLOOKUP(B47,[4]ACPDisbursement!$B$8:$AX$49,49,0)</f>
        <v>49462.95</v>
      </c>
    </row>
    <row r="48" spans="1:18" x14ac:dyDescent="0.25">
      <c r="A48" s="217">
        <v>40</v>
      </c>
      <c r="B48" s="73" t="s">
        <v>275</v>
      </c>
      <c r="C48" s="74">
        <v>0</v>
      </c>
      <c r="D48" s="74">
        <v>0</v>
      </c>
      <c r="E48" s="74">
        <v>46</v>
      </c>
      <c r="F48" s="74">
        <v>57</v>
      </c>
      <c r="G48" s="74">
        <v>426</v>
      </c>
      <c r="H48" s="74">
        <v>1762</v>
      </c>
      <c r="I48" s="74">
        <v>123</v>
      </c>
      <c r="J48" s="74">
        <v>229</v>
      </c>
      <c r="K48" s="74">
        <v>717</v>
      </c>
      <c r="L48" s="74">
        <v>437</v>
      </c>
      <c r="M48" s="74">
        <v>0</v>
      </c>
      <c r="N48" s="74">
        <v>0</v>
      </c>
      <c r="O48" s="77">
        <f t="shared" si="1"/>
        <v>1312</v>
      </c>
      <c r="P48" s="77">
        <f t="shared" si="0"/>
        <v>2485</v>
      </c>
      <c r="Q48" s="74">
        <f>VLOOKUP(B48,[4]ACPDisbursement!$B$8:$AX$49,48,0)</f>
        <v>36191</v>
      </c>
      <c r="R48" s="74">
        <f>VLOOKUP(B48,[4]ACPDisbursement!$B$8:$AX$49,49,0)</f>
        <v>26028.69</v>
      </c>
    </row>
    <row r="49" spans="1:18" x14ac:dyDescent="0.25">
      <c r="A49" s="217">
        <v>41</v>
      </c>
      <c r="B49" s="73" t="s">
        <v>124</v>
      </c>
      <c r="C49" s="74">
        <v>0</v>
      </c>
      <c r="D49" s="74">
        <v>0</v>
      </c>
      <c r="E49" s="74">
        <v>5</v>
      </c>
      <c r="F49" s="74">
        <v>4</v>
      </c>
      <c r="G49" s="74">
        <v>89</v>
      </c>
      <c r="H49" s="74">
        <v>280</v>
      </c>
      <c r="I49" s="74">
        <v>24</v>
      </c>
      <c r="J49" s="74">
        <v>44</v>
      </c>
      <c r="K49" s="74">
        <v>470</v>
      </c>
      <c r="L49" s="74">
        <v>195</v>
      </c>
      <c r="M49" s="74">
        <v>0</v>
      </c>
      <c r="N49" s="74">
        <v>0</v>
      </c>
      <c r="O49" s="77">
        <f t="shared" si="1"/>
        <v>588</v>
      </c>
      <c r="P49" s="77">
        <f t="shared" si="0"/>
        <v>523</v>
      </c>
      <c r="Q49" s="74">
        <f>VLOOKUP(B49,[4]ACPDisbursement!$B$8:$AX$49,48,0)</f>
        <v>22796</v>
      </c>
      <c r="R49" s="74">
        <f>VLOOKUP(B49,[4]ACPDisbursement!$B$8:$AX$49,49,0)</f>
        <v>13503.62</v>
      </c>
    </row>
    <row r="50" spans="1:18" x14ac:dyDescent="0.25">
      <c r="A50" s="217">
        <v>42</v>
      </c>
      <c r="B50" s="73" t="s">
        <v>276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7">
        <f t="shared" si="1"/>
        <v>0</v>
      </c>
      <c r="P50" s="77">
        <f t="shared" si="0"/>
        <v>0</v>
      </c>
      <c r="Q50" s="74">
        <v>0</v>
      </c>
      <c r="R50" s="74">
        <v>0</v>
      </c>
    </row>
    <row r="51" spans="1:18" x14ac:dyDescent="0.25">
      <c r="A51" s="217">
        <v>43</v>
      </c>
      <c r="B51" s="73" t="s">
        <v>277</v>
      </c>
      <c r="C51" s="74">
        <v>0</v>
      </c>
      <c r="D51" s="74">
        <v>0</v>
      </c>
      <c r="E51" s="74">
        <v>46</v>
      </c>
      <c r="F51" s="74">
        <v>59</v>
      </c>
      <c r="G51" s="74">
        <v>227</v>
      </c>
      <c r="H51" s="74">
        <v>945</v>
      </c>
      <c r="I51" s="74">
        <v>57</v>
      </c>
      <c r="J51" s="74">
        <v>81</v>
      </c>
      <c r="K51" s="74">
        <v>616</v>
      </c>
      <c r="L51" s="74">
        <v>382</v>
      </c>
      <c r="M51" s="74">
        <v>0</v>
      </c>
      <c r="N51" s="74">
        <v>0</v>
      </c>
      <c r="O51" s="77">
        <f t="shared" si="1"/>
        <v>946</v>
      </c>
      <c r="P51" s="77">
        <f t="shared" si="0"/>
        <v>1467</v>
      </c>
      <c r="Q51" s="74">
        <f>VLOOKUP(B51,[4]ACPDisbursement!$B$8:$AX$49,48,0)</f>
        <v>89549</v>
      </c>
      <c r="R51" s="74">
        <f>VLOOKUP(B51,[4]ACPDisbursement!$B$8:$AX$49,49,0)</f>
        <v>83341.289999999994</v>
      </c>
    </row>
    <row r="52" spans="1:18" x14ac:dyDescent="0.25">
      <c r="A52" s="217">
        <v>44</v>
      </c>
      <c r="B52" s="73" t="s">
        <v>278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7">
        <f t="shared" si="1"/>
        <v>0</v>
      </c>
      <c r="P52" s="77">
        <f t="shared" si="0"/>
        <v>0</v>
      </c>
      <c r="Q52" s="74">
        <v>0</v>
      </c>
      <c r="R52" s="74">
        <v>0</v>
      </c>
    </row>
    <row r="53" spans="1:18" x14ac:dyDescent="0.25">
      <c r="A53" s="217">
        <v>45</v>
      </c>
      <c r="B53" s="73" t="s">
        <v>279</v>
      </c>
      <c r="C53" s="74">
        <v>0</v>
      </c>
      <c r="D53" s="74">
        <v>0</v>
      </c>
      <c r="E53" s="74">
        <v>179</v>
      </c>
      <c r="F53" s="74">
        <v>354</v>
      </c>
      <c r="G53" s="74">
        <v>753</v>
      </c>
      <c r="H53" s="74">
        <v>3701</v>
      </c>
      <c r="I53" s="74">
        <v>601</v>
      </c>
      <c r="J53" s="74">
        <v>2778</v>
      </c>
      <c r="K53" s="74">
        <v>1096</v>
      </c>
      <c r="L53" s="74">
        <v>1268</v>
      </c>
      <c r="M53" s="74">
        <v>2</v>
      </c>
      <c r="N53" s="74">
        <v>4</v>
      </c>
      <c r="O53" s="77">
        <f t="shared" si="1"/>
        <v>2631</v>
      </c>
      <c r="P53" s="77">
        <f t="shared" si="0"/>
        <v>8105</v>
      </c>
      <c r="Q53" s="74">
        <f>VLOOKUP(B53,[4]ACPDisbursement!$B$8:$AX$49,48,0)</f>
        <v>195363</v>
      </c>
      <c r="R53" s="74">
        <f>VLOOKUP(B53,[4]ACPDisbursement!$B$8:$AX$49,49,0)</f>
        <v>274992.64000000001</v>
      </c>
    </row>
    <row r="54" spans="1:18" x14ac:dyDescent="0.25">
      <c r="A54" s="217">
        <v>46</v>
      </c>
      <c r="B54" s="73" t="s">
        <v>280</v>
      </c>
      <c r="C54" s="74">
        <v>0</v>
      </c>
      <c r="D54" s="74">
        <v>0</v>
      </c>
      <c r="E54" s="74">
        <v>69</v>
      </c>
      <c r="F54" s="74">
        <v>134</v>
      </c>
      <c r="G54" s="74">
        <v>338</v>
      </c>
      <c r="H54" s="74">
        <v>1298</v>
      </c>
      <c r="I54" s="74">
        <v>100</v>
      </c>
      <c r="J54" s="74">
        <v>147</v>
      </c>
      <c r="K54" s="74">
        <v>387</v>
      </c>
      <c r="L54" s="74">
        <v>274</v>
      </c>
      <c r="M54" s="74">
        <v>0</v>
      </c>
      <c r="N54" s="74">
        <v>0</v>
      </c>
      <c r="O54" s="77">
        <f t="shared" si="1"/>
        <v>894</v>
      </c>
      <c r="P54" s="77">
        <f t="shared" si="0"/>
        <v>1853</v>
      </c>
      <c r="Q54" s="74">
        <f>VLOOKUP(B54,[4]ACPDisbursement!$B$8:$AX$49,48,0)</f>
        <v>28857</v>
      </c>
      <c r="R54" s="74">
        <f>VLOOKUP(B54,[4]ACPDisbursement!$B$8:$AX$49,49,0)</f>
        <v>26403.65</v>
      </c>
    </row>
    <row r="55" spans="1:18" x14ac:dyDescent="0.25">
      <c r="A55" s="217">
        <v>47</v>
      </c>
      <c r="B55" s="73" t="s">
        <v>281</v>
      </c>
      <c r="C55" s="74">
        <v>0</v>
      </c>
      <c r="D55" s="74">
        <v>0</v>
      </c>
      <c r="E55" s="74">
        <v>71</v>
      </c>
      <c r="F55" s="74">
        <v>123</v>
      </c>
      <c r="G55" s="74">
        <v>264</v>
      </c>
      <c r="H55" s="74">
        <v>1275</v>
      </c>
      <c r="I55" s="74">
        <v>95</v>
      </c>
      <c r="J55" s="74">
        <v>149</v>
      </c>
      <c r="K55" s="74">
        <v>484</v>
      </c>
      <c r="L55" s="74">
        <v>302</v>
      </c>
      <c r="M55" s="74">
        <v>2</v>
      </c>
      <c r="N55" s="74">
        <v>1</v>
      </c>
      <c r="O55" s="77">
        <f t="shared" si="1"/>
        <v>916</v>
      </c>
      <c r="P55" s="77">
        <f t="shared" si="0"/>
        <v>1850</v>
      </c>
      <c r="Q55" s="74">
        <f>VLOOKUP(B55,[4]ACPDisbursement!$B$8:$AX$49,48,0)</f>
        <v>123444</v>
      </c>
      <c r="R55" s="74">
        <f>VLOOKUP(B55,[4]ACPDisbursement!$B$8:$AX$49,49,0)</f>
        <v>165149.28</v>
      </c>
    </row>
    <row r="56" spans="1:18" x14ac:dyDescent="0.25">
      <c r="A56" s="217">
        <v>48</v>
      </c>
      <c r="B56" s="73" t="s">
        <v>282</v>
      </c>
      <c r="C56" s="74">
        <v>1</v>
      </c>
      <c r="D56" s="74">
        <v>2</v>
      </c>
      <c r="E56" s="74">
        <v>346</v>
      </c>
      <c r="F56" s="74">
        <v>811</v>
      </c>
      <c r="G56" s="74">
        <v>1739</v>
      </c>
      <c r="H56" s="74">
        <v>6347</v>
      </c>
      <c r="I56" s="74">
        <v>291</v>
      </c>
      <c r="J56" s="74">
        <v>2022</v>
      </c>
      <c r="K56" s="74">
        <v>1786</v>
      </c>
      <c r="L56" s="74">
        <v>1377</v>
      </c>
      <c r="M56" s="74">
        <v>1</v>
      </c>
      <c r="N56" s="74">
        <v>17</v>
      </c>
      <c r="O56" s="77">
        <f t="shared" si="1"/>
        <v>4164</v>
      </c>
      <c r="P56" s="77">
        <f t="shared" si="0"/>
        <v>10576</v>
      </c>
      <c r="Q56" s="74">
        <f>VLOOKUP(B56,[4]ACPDisbursement!$B$8:$AX$49,48,0)</f>
        <v>45562</v>
      </c>
      <c r="R56" s="74">
        <f>VLOOKUP(B56,[4]ACPDisbursement!$B$8:$AX$49,49,0)</f>
        <v>71148.399999999994</v>
      </c>
    </row>
    <row r="57" spans="1:18" x14ac:dyDescent="0.25">
      <c r="A57" s="232" t="s">
        <v>74</v>
      </c>
      <c r="B57" s="233"/>
      <c r="C57" s="77">
        <f>SUM(C9:C56)</f>
        <v>20</v>
      </c>
      <c r="D57" s="77">
        <f t="shared" ref="D57:N57" si="2">SUM(D9:D56)</f>
        <v>2771</v>
      </c>
      <c r="E57" s="77">
        <f t="shared" si="2"/>
        <v>5221</v>
      </c>
      <c r="F57" s="77">
        <f t="shared" si="2"/>
        <v>9794</v>
      </c>
      <c r="G57" s="77">
        <f t="shared" si="2"/>
        <v>44729</v>
      </c>
      <c r="H57" s="77">
        <f t="shared" si="2"/>
        <v>175362</v>
      </c>
      <c r="I57" s="77">
        <f t="shared" si="2"/>
        <v>10316</v>
      </c>
      <c r="J57" s="77">
        <f t="shared" si="2"/>
        <v>44546</v>
      </c>
      <c r="K57" s="77">
        <f t="shared" si="2"/>
        <v>44334</v>
      </c>
      <c r="L57" s="77">
        <f t="shared" si="2"/>
        <v>48339</v>
      </c>
      <c r="M57" s="77">
        <f t="shared" si="2"/>
        <v>96</v>
      </c>
      <c r="N57" s="77">
        <f t="shared" si="2"/>
        <v>1403</v>
      </c>
      <c r="O57" s="77">
        <f>SUM(O9:O56)</f>
        <v>104716</v>
      </c>
      <c r="P57" s="77">
        <f>SUM(P9:P56)</f>
        <v>282215</v>
      </c>
      <c r="Q57" s="77">
        <f t="shared" ref="Q57:R57" si="3">SUM(Q9:Q56)</f>
        <v>3365096</v>
      </c>
      <c r="R57" s="77">
        <f t="shared" si="3"/>
        <v>4299027.870000001</v>
      </c>
    </row>
  </sheetData>
  <mergeCells count="18">
    <mergeCell ref="M7:N7"/>
    <mergeCell ref="A57:B57"/>
    <mergeCell ref="A6:A8"/>
    <mergeCell ref="B6:B8"/>
    <mergeCell ref="C6:N6"/>
    <mergeCell ref="O6:P7"/>
    <mergeCell ref="Q6:R7"/>
    <mergeCell ref="C7:D7"/>
    <mergeCell ref="E7:F7"/>
    <mergeCell ref="G7:H7"/>
    <mergeCell ref="I7:J7"/>
    <mergeCell ref="K7:L7"/>
    <mergeCell ref="A1:R1"/>
    <mergeCell ref="A2:R2"/>
    <mergeCell ref="A3:R3"/>
    <mergeCell ref="A4:R4"/>
    <mergeCell ref="M5:O5"/>
    <mergeCell ref="Q5:R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CFA9-EACB-4EF3-AF1F-A11B97343A9B}">
  <dimension ref="A1:N56"/>
  <sheetViews>
    <sheetView tabSelected="1" topLeftCell="A31" workbookViewId="0">
      <selection sqref="A1:N56"/>
    </sheetView>
  </sheetViews>
  <sheetFormatPr defaultRowHeight="15" x14ac:dyDescent="0.25"/>
  <cols>
    <col min="2" max="2" width="18.42578125" customWidth="1"/>
  </cols>
  <sheetData>
    <row r="1" spans="1:14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234"/>
      <c r="M1" s="167"/>
      <c r="N1" s="234"/>
    </row>
    <row r="2" spans="1:14" x14ac:dyDescent="0.25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234"/>
      <c r="M2" s="167"/>
      <c r="N2" s="234"/>
    </row>
    <row r="3" spans="1:14" x14ac:dyDescent="0.25">
      <c r="A3" s="168" t="s">
        <v>287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235"/>
      <c r="M3" s="168"/>
      <c r="N3" s="235"/>
    </row>
    <row r="4" spans="1:14" x14ac:dyDescent="0.25">
      <c r="A4" s="167" t="s">
        <v>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234"/>
      <c r="M4" s="167"/>
      <c r="N4" s="234"/>
    </row>
    <row r="5" spans="1:14" x14ac:dyDescent="0.25">
      <c r="A5" s="236"/>
      <c r="B5" s="241"/>
      <c r="C5" s="237"/>
      <c r="D5" s="238"/>
      <c r="E5" s="237"/>
      <c r="F5" s="238"/>
      <c r="G5" s="237"/>
      <c r="H5" s="238"/>
      <c r="J5" s="242"/>
      <c r="K5" s="239" t="s">
        <v>76</v>
      </c>
      <c r="L5" s="240"/>
      <c r="M5" s="243" t="s">
        <v>211</v>
      </c>
      <c r="N5" s="68"/>
    </row>
    <row r="6" spans="1:14" x14ac:dyDescent="0.25">
      <c r="A6" s="209" t="s">
        <v>5</v>
      </c>
      <c r="B6" s="244" t="s">
        <v>6</v>
      </c>
      <c r="C6" s="169" t="s">
        <v>133</v>
      </c>
      <c r="D6" s="169"/>
      <c r="E6" s="169" t="s">
        <v>175</v>
      </c>
      <c r="F6" s="245"/>
      <c r="G6" s="169" t="s">
        <v>176</v>
      </c>
      <c r="H6" s="166"/>
      <c r="I6" s="169" t="s">
        <v>183</v>
      </c>
      <c r="J6" s="166"/>
      <c r="K6" s="169" t="s">
        <v>178</v>
      </c>
      <c r="L6" s="166"/>
      <c r="M6" s="169" t="s">
        <v>184</v>
      </c>
      <c r="N6" s="166"/>
    </row>
    <row r="7" spans="1:14" x14ac:dyDescent="0.25">
      <c r="A7" s="216"/>
      <c r="B7" s="244"/>
      <c r="C7" s="230" t="s">
        <v>140</v>
      </c>
      <c r="D7" s="231" t="s">
        <v>141</v>
      </c>
      <c r="E7" s="230" t="s">
        <v>140</v>
      </c>
      <c r="F7" s="231" t="s">
        <v>141</v>
      </c>
      <c r="G7" s="230" t="s">
        <v>140</v>
      </c>
      <c r="H7" s="231" t="s">
        <v>141</v>
      </c>
      <c r="I7" s="230" t="s">
        <v>140</v>
      </c>
      <c r="J7" s="231" t="s">
        <v>141</v>
      </c>
      <c r="K7" s="230" t="s">
        <v>140</v>
      </c>
      <c r="L7" s="231" t="s">
        <v>141</v>
      </c>
      <c r="M7" s="230" t="s">
        <v>140</v>
      </c>
      <c r="N7" s="231" t="s">
        <v>141</v>
      </c>
    </row>
    <row r="8" spans="1:14" x14ac:dyDescent="0.25">
      <c r="A8" s="217">
        <v>1</v>
      </c>
      <c r="B8" s="73" t="s">
        <v>243</v>
      </c>
      <c r="C8" s="74">
        <f>VLOOKUP(B8,[4]ACPDisbursement!$B$8:$BJ$49,52,0)</f>
        <v>391</v>
      </c>
      <c r="D8" s="74">
        <f>VLOOKUP(B8,[4]ACPDisbursement!$B$8:$BJ$49,53,0)</f>
        <v>3004.57</v>
      </c>
      <c r="E8" s="74">
        <f>VLOOKUP(B8,[4]ACPDisbursement!$B$8:$BJ$49,54,0)</f>
        <v>30</v>
      </c>
      <c r="F8" s="74">
        <f>VLOOKUP(B8,[4]ACPDisbursement!$B$8:$BJ$49,55,0)</f>
        <v>232.87</v>
      </c>
      <c r="G8" s="74">
        <f>VLOOKUP(B8,[4]ACPDisbursement!$B$8:$BJ$49,56,0)</f>
        <v>1413</v>
      </c>
      <c r="H8" s="74">
        <f>VLOOKUP(B8,[4]ACPDisbursement!$B$8:$BJ$49,57,0)</f>
        <v>20665.28</v>
      </c>
      <c r="I8" s="74">
        <f>VLOOKUP(B8,[4]ACPDisbursement!$B$8:$BJ$49,58,0)</f>
        <v>4774</v>
      </c>
      <c r="J8" s="74">
        <f>VLOOKUP(B8,[4]ACPDisbursement!$B$8:$BJ$49,59,0)</f>
        <v>19265.25</v>
      </c>
      <c r="K8" s="74">
        <f>VLOOKUP(B8,[4]ACPDisbursement!$B$8:$BJ$49,60,0)</f>
        <v>31387</v>
      </c>
      <c r="L8" s="74">
        <f>VLOOKUP(B8,[4]ACPDisbursement!$B$8:$BJ$49,61,0)</f>
        <v>155139.9</v>
      </c>
      <c r="M8" s="74">
        <f>+C8+E8+G8+I8+K8</f>
        <v>37995</v>
      </c>
      <c r="N8" s="74">
        <f>+D8+F8+H8+J8+L8</f>
        <v>198307.87</v>
      </c>
    </row>
    <row r="9" spans="1:14" x14ac:dyDescent="0.25">
      <c r="A9" s="217">
        <v>2</v>
      </c>
      <c r="B9" s="73" t="s">
        <v>244</v>
      </c>
      <c r="C9" s="74">
        <f>VLOOKUP(B9,[4]ACPDisbursement!$B$8:$BJ$49,52,0)</f>
        <v>126</v>
      </c>
      <c r="D9" s="74">
        <f>VLOOKUP(B9,[4]ACPDisbursement!$B$8:$BJ$49,53,0)</f>
        <v>297.10000000000002</v>
      </c>
      <c r="E9" s="74">
        <f>VLOOKUP(B9,[4]ACPDisbursement!$B$8:$BJ$49,54,0)</f>
        <v>19</v>
      </c>
      <c r="F9" s="74">
        <f>VLOOKUP(B9,[4]ACPDisbursement!$B$8:$BJ$49,55,0)</f>
        <v>300.06</v>
      </c>
      <c r="G9" s="74">
        <f>VLOOKUP(B9,[4]ACPDisbursement!$B$8:$BJ$49,56,0)</f>
        <v>753</v>
      </c>
      <c r="H9" s="74">
        <f>VLOOKUP(B9,[4]ACPDisbursement!$B$8:$BJ$49,57,0)</f>
        <v>13910.6</v>
      </c>
      <c r="I9" s="74">
        <f>VLOOKUP(B9,[4]ACPDisbursement!$B$8:$BJ$49,58,0)</f>
        <v>2860</v>
      </c>
      <c r="J9" s="74">
        <f>VLOOKUP(B9,[4]ACPDisbursement!$B$8:$BJ$49,59,0)</f>
        <v>14732.11</v>
      </c>
      <c r="K9" s="74">
        <f>VLOOKUP(B9,[4]ACPDisbursement!$B$8:$BJ$49,60,0)</f>
        <v>24025</v>
      </c>
      <c r="L9" s="74">
        <f>VLOOKUP(B9,[4]ACPDisbursement!$B$8:$BJ$49,61,0)</f>
        <v>63572.5</v>
      </c>
      <c r="M9" s="74">
        <f t="shared" ref="M9:N55" si="0">+C9+E9+G9+I9+K9</f>
        <v>27783</v>
      </c>
      <c r="N9" s="74">
        <f t="shared" si="0"/>
        <v>92812.37</v>
      </c>
    </row>
    <row r="10" spans="1:14" x14ac:dyDescent="0.25">
      <c r="A10" s="217">
        <v>3</v>
      </c>
      <c r="B10" s="73" t="s">
        <v>245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f t="shared" si="0"/>
        <v>0</v>
      </c>
      <c r="N10" s="74">
        <f t="shared" si="0"/>
        <v>0</v>
      </c>
    </row>
    <row r="11" spans="1:14" x14ac:dyDescent="0.25">
      <c r="A11" s="217">
        <v>4</v>
      </c>
      <c r="B11" s="73" t="s">
        <v>91</v>
      </c>
      <c r="C11" s="74">
        <f>VLOOKUP(B11,[4]ACPDisbursement!$B$8:$BJ$49,52,0)</f>
        <v>28</v>
      </c>
      <c r="D11" s="74">
        <f>VLOOKUP(B11,[4]ACPDisbursement!$B$8:$BJ$49,53,0)</f>
        <v>13.78</v>
      </c>
      <c r="E11" s="74">
        <f>VLOOKUP(B11,[4]ACPDisbursement!$B$8:$BJ$49,54,0)</f>
        <v>2</v>
      </c>
      <c r="F11" s="74">
        <f>VLOOKUP(B11,[4]ACPDisbursement!$B$8:$BJ$49,55,0)</f>
        <v>15.02</v>
      </c>
      <c r="G11" s="74">
        <f>VLOOKUP(B11,[4]ACPDisbursement!$B$8:$BJ$49,56,0)</f>
        <v>173</v>
      </c>
      <c r="H11" s="74">
        <f>VLOOKUP(B11,[4]ACPDisbursement!$B$8:$BJ$49,57,0)</f>
        <v>2975.4</v>
      </c>
      <c r="I11" s="74">
        <f>VLOOKUP(B11,[4]ACPDisbursement!$B$8:$BJ$49,58,0)</f>
        <v>569</v>
      </c>
      <c r="J11" s="74">
        <f>VLOOKUP(B11,[4]ACPDisbursement!$B$8:$BJ$49,59,0)</f>
        <v>1987.37</v>
      </c>
      <c r="K11" s="74">
        <f>VLOOKUP(B11,[4]ACPDisbursement!$B$8:$BJ$49,60,0)</f>
        <v>6224</v>
      </c>
      <c r="L11" s="74">
        <f>VLOOKUP(B11,[4]ACPDisbursement!$B$8:$BJ$49,61,0)</f>
        <v>29705.17</v>
      </c>
      <c r="M11" s="74">
        <f t="shared" si="0"/>
        <v>6996</v>
      </c>
      <c r="N11" s="74">
        <f t="shared" si="0"/>
        <v>34696.74</v>
      </c>
    </row>
    <row r="12" spans="1:14" x14ac:dyDescent="0.25">
      <c r="A12" s="217">
        <v>5</v>
      </c>
      <c r="B12" s="73" t="s">
        <v>246</v>
      </c>
      <c r="C12" s="74">
        <f>VLOOKUP(B12,[4]ACPDisbursement!$B$8:$BJ$49,52,0)</f>
        <v>43</v>
      </c>
      <c r="D12" s="74">
        <f>VLOOKUP(B12,[4]ACPDisbursement!$B$8:$BJ$49,53,0)</f>
        <v>835.84</v>
      </c>
      <c r="E12" s="74">
        <f>VLOOKUP(B12,[4]ACPDisbursement!$B$8:$BJ$49,54,0)</f>
        <v>5</v>
      </c>
      <c r="F12" s="74">
        <f>VLOOKUP(B12,[4]ACPDisbursement!$B$8:$BJ$49,55,0)</f>
        <v>50.51</v>
      </c>
      <c r="G12" s="74">
        <f>VLOOKUP(B12,[4]ACPDisbursement!$B$8:$BJ$49,56,0)</f>
        <v>419</v>
      </c>
      <c r="H12" s="74">
        <f>VLOOKUP(B12,[4]ACPDisbursement!$B$8:$BJ$49,57,0)</f>
        <v>3400.38</v>
      </c>
      <c r="I12" s="74">
        <f>VLOOKUP(B12,[4]ACPDisbursement!$B$8:$BJ$49,58,0)</f>
        <v>1327</v>
      </c>
      <c r="J12" s="74">
        <f>VLOOKUP(B12,[4]ACPDisbursement!$B$8:$BJ$49,59,0)</f>
        <v>7867.74</v>
      </c>
      <c r="K12" s="74">
        <f>VLOOKUP(B12,[4]ACPDisbursement!$B$8:$BJ$49,60,0)</f>
        <v>8807</v>
      </c>
      <c r="L12" s="74">
        <f>VLOOKUP(B12,[4]ACPDisbursement!$B$8:$BJ$49,61,0)</f>
        <v>40462.629999999997</v>
      </c>
      <c r="M12" s="74">
        <f t="shared" si="0"/>
        <v>10601</v>
      </c>
      <c r="N12" s="74">
        <f t="shared" si="0"/>
        <v>52617.1</v>
      </c>
    </row>
    <row r="13" spans="1:14" x14ac:dyDescent="0.25">
      <c r="A13" s="217">
        <v>6</v>
      </c>
      <c r="B13" s="73" t="s">
        <v>247</v>
      </c>
      <c r="C13" s="74">
        <f>VLOOKUP(B13,[4]ACPDisbursement!$B$8:$BJ$49,52,0)</f>
        <v>53</v>
      </c>
      <c r="D13" s="74">
        <f>VLOOKUP(B13,[4]ACPDisbursement!$B$8:$BJ$49,53,0)</f>
        <v>196.33</v>
      </c>
      <c r="E13" s="74">
        <f>VLOOKUP(B13,[4]ACPDisbursement!$B$8:$BJ$49,54,0)</f>
        <v>2</v>
      </c>
      <c r="F13" s="74">
        <f>VLOOKUP(B13,[4]ACPDisbursement!$B$8:$BJ$49,55,0)</f>
        <v>21.22</v>
      </c>
      <c r="G13" s="74">
        <f>VLOOKUP(B13,[4]ACPDisbursement!$B$8:$BJ$49,56,0)</f>
        <v>175</v>
      </c>
      <c r="H13" s="74">
        <f>VLOOKUP(B13,[4]ACPDisbursement!$B$8:$BJ$49,57,0)</f>
        <v>1721.53</v>
      </c>
      <c r="I13" s="74">
        <f>VLOOKUP(B13,[4]ACPDisbursement!$B$8:$BJ$49,58,0)</f>
        <v>1484</v>
      </c>
      <c r="J13" s="74">
        <f>VLOOKUP(B13,[4]ACPDisbursement!$B$8:$BJ$49,59,0)</f>
        <v>5172.1499999999996</v>
      </c>
      <c r="K13" s="74">
        <f>VLOOKUP(B13,[4]ACPDisbursement!$B$8:$BJ$49,60,0)</f>
        <v>8464</v>
      </c>
      <c r="L13" s="74">
        <f>VLOOKUP(B13,[4]ACPDisbursement!$B$8:$BJ$49,61,0)</f>
        <v>20970.48</v>
      </c>
      <c r="M13" s="74">
        <f t="shared" si="0"/>
        <v>10178</v>
      </c>
      <c r="N13" s="74">
        <f t="shared" si="0"/>
        <v>28081.71</v>
      </c>
    </row>
    <row r="14" spans="1:14" x14ac:dyDescent="0.25">
      <c r="A14" s="217">
        <v>7</v>
      </c>
      <c r="B14" s="73" t="s">
        <v>248</v>
      </c>
      <c r="C14" s="74">
        <f>VLOOKUP(B14,[4]ACPDisbursement!$B$8:$BJ$49,52,0)</f>
        <v>68</v>
      </c>
      <c r="D14" s="74">
        <f>VLOOKUP(B14,[4]ACPDisbursement!$B$8:$BJ$49,53,0)</f>
        <v>69.09</v>
      </c>
      <c r="E14" s="74">
        <f>VLOOKUP(B14,[4]ACPDisbursement!$B$8:$BJ$49,54,0)</f>
        <v>1</v>
      </c>
      <c r="F14" s="74">
        <f>VLOOKUP(B14,[4]ACPDisbursement!$B$8:$BJ$49,55,0)</f>
        <v>16.93</v>
      </c>
      <c r="G14" s="74">
        <f>VLOOKUP(B14,[4]ACPDisbursement!$B$8:$BJ$49,56,0)</f>
        <v>177</v>
      </c>
      <c r="H14" s="74">
        <f>VLOOKUP(B14,[4]ACPDisbursement!$B$8:$BJ$49,57,0)</f>
        <v>2131.67</v>
      </c>
      <c r="I14" s="74">
        <f>VLOOKUP(B14,[4]ACPDisbursement!$B$8:$BJ$49,58,0)</f>
        <v>1684</v>
      </c>
      <c r="J14" s="74">
        <f>VLOOKUP(B14,[4]ACPDisbursement!$B$8:$BJ$49,59,0)</f>
        <v>8449.6200000000008</v>
      </c>
      <c r="K14" s="74">
        <f>VLOOKUP(B14,[4]ACPDisbursement!$B$8:$BJ$49,60,0)</f>
        <v>10100</v>
      </c>
      <c r="L14" s="74">
        <f>VLOOKUP(B14,[4]ACPDisbursement!$B$8:$BJ$49,61,0)</f>
        <v>48603.02</v>
      </c>
      <c r="M14" s="74">
        <f t="shared" si="0"/>
        <v>12030</v>
      </c>
      <c r="N14" s="74">
        <f t="shared" si="0"/>
        <v>59270.33</v>
      </c>
    </row>
    <row r="15" spans="1:14" x14ac:dyDescent="0.25">
      <c r="A15" s="217">
        <v>8</v>
      </c>
      <c r="B15" s="73" t="s">
        <v>95</v>
      </c>
      <c r="C15" s="74">
        <f>VLOOKUP(B15,[4]ACPDisbursement!$B$8:$BJ$49,52,0)</f>
        <v>70</v>
      </c>
      <c r="D15" s="74">
        <f>VLOOKUP(B15,[4]ACPDisbursement!$B$8:$BJ$49,53,0)</f>
        <v>733.68</v>
      </c>
      <c r="E15" s="74">
        <f>VLOOKUP(B15,[4]ACPDisbursement!$B$8:$BJ$49,54,0)</f>
        <v>10</v>
      </c>
      <c r="F15" s="74">
        <f>VLOOKUP(B15,[4]ACPDisbursement!$B$8:$BJ$49,55,0)</f>
        <v>93.17</v>
      </c>
      <c r="G15" s="74">
        <f>VLOOKUP(B15,[4]ACPDisbursement!$B$8:$BJ$49,56,0)</f>
        <v>387</v>
      </c>
      <c r="H15" s="74">
        <f>VLOOKUP(B15,[4]ACPDisbursement!$B$8:$BJ$49,57,0)</f>
        <v>4680</v>
      </c>
      <c r="I15" s="74">
        <f>VLOOKUP(B15,[4]ACPDisbursement!$B$8:$BJ$49,58,0)</f>
        <v>1665</v>
      </c>
      <c r="J15" s="74">
        <f>VLOOKUP(B15,[4]ACPDisbursement!$B$8:$BJ$49,59,0)</f>
        <v>5938.38</v>
      </c>
      <c r="K15" s="74">
        <f>VLOOKUP(B15,[4]ACPDisbursement!$B$8:$BJ$49,60,0)</f>
        <v>13290</v>
      </c>
      <c r="L15" s="74">
        <f>VLOOKUP(B15,[4]ACPDisbursement!$B$8:$BJ$49,61,0)</f>
        <v>48767.79</v>
      </c>
      <c r="M15" s="74">
        <f t="shared" si="0"/>
        <v>15422</v>
      </c>
      <c r="N15" s="74">
        <f t="shared" si="0"/>
        <v>60213.020000000004</v>
      </c>
    </row>
    <row r="16" spans="1:14" x14ac:dyDescent="0.25">
      <c r="A16" s="217">
        <v>9</v>
      </c>
      <c r="B16" s="73" t="s">
        <v>249</v>
      </c>
      <c r="C16" s="74">
        <f>VLOOKUP(B16,[4]ACPDisbursement!$B$8:$BJ$49,52,0)</f>
        <v>84</v>
      </c>
      <c r="D16" s="74">
        <f>VLOOKUP(B16,[4]ACPDisbursement!$B$8:$BJ$49,53,0)</f>
        <v>386.76</v>
      </c>
      <c r="E16" s="74">
        <f>VLOOKUP(B16,[4]ACPDisbursement!$B$8:$BJ$49,54,0)</f>
        <v>17</v>
      </c>
      <c r="F16" s="74">
        <f>VLOOKUP(B16,[4]ACPDisbursement!$B$8:$BJ$49,55,0)</f>
        <v>172.67</v>
      </c>
      <c r="G16" s="74">
        <f>VLOOKUP(B16,[4]ACPDisbursement!$B$8:$BJ$49,56,0)</f>
        <v>343</v>
      </c>
      <c r="H16" s="74">
        <f>VLOOKUP(B16,[4]ACPDisbursement!$B$8:$BJ$49,57,0)</f>
        <v>5623.61</v>
      </c>
      <c r="I16" s="74">
        <f>VLOOKUP(B16,[4]ACPDisbursement!$B$8:$BJ$49,58,0)</f>
        <v>1772</v>
      </c>
      <c r="J16" s="74">
        <f>VLOOKUP(B16,[4]ACPDisbursement!$B$8:$BJ$49,59,0)</f>
        <v>10901.74</v>
      </c>
      <c r="K16" s="74">
        <f>VLOOKUP(B16,[4]ACPDisbursement!$B$8:$BJ$49,60,0)</f>
        <v>10508</v>
      </c>
      <c r="L16" s="74">
        <f>VLOOKUP(B16,[4]ACPDisbursement!$B$8:$BJ$49,61,0)</f>
        <v>32543.25</v>
      </c>
      <c r="M16" s="74">
        <f t="shared" si="0"/>
        <v>12724</v>
      </c>
      <c r="N16" s="74">
        <f t="shared" si="0"/>
        <v>49628.03</v>
      </c>
    </row>
    <row r="17" spans="1:14" x14ac:dyDescent="0.25">
      <c r="A17" s="217">
        <v>10</v>
      </c>
      <c r="B17" s="73" t="s">
        <v>250</v>
      </c>
      <c r="C17" s="74">
        <f>VLOOKUP(B17,[4]ACPDisbursement!$B$8:$BJ$49,52,0)</f>
        <v>244</v>
      </c>
      <c r="D17" s="74">
        <f>VLOOKUP(B17,[4]ACPDisbursement!$B$8:$BJ$49,53,0)</f>
        <v>3542.85</v>
      </c>
      <c r="E17" s="74">
        <f>VLOOKUP(B17,[4]ACPDisbursement!$B$8:$BJ$49,54,0)</f>
        <v>18</v>
      </c>
      <c r="F17" s="74">
        <f>VLOOKUP(B17,[4]ACPDisbursement!$B$8:$BJ$49,55,0)</f>
        <v>193.98</v>
      </c>
      <c r="G17" s="74">
        <f>VLOOKUP(B17,[4]ACPDisbursement!$B$8:$BJ$49,56,0)</f>
        <v>1487</v>
      </c>
      <c r="H17" s="74">
        <f>VLOOKUP(B17,[4]ACPDisbursement!$B$8:$BJ$49,57,0)</f>
        <v>20162.5</v>
      </c>
      <c r="I17" s="74">
        <f>VLOOKUP(B17,[4]ACPDisbursement!$B$8:$BJ$49,58,0)</f>
        <v>2925</v>
      </c>
      <c r="J17" s="74">
        <f>VLOOKUP(B17,[4]ACPDisbursement!$B$8:$BJ$49,59,0)</f>
        <v>11128.36</v>
      </c>
      <c r="K17" s="74">
        <f>VLOOKUP(B17,[4]ACPDisbursement!$B$8:$BJ$49,60,0)</f>
        <v>27906</v>
      </c>
      <c r="L17" s="74">
        <f>VLOOKUP(B17,[4]ACPDisbursement!$B$8:$BJ$49,61,0)</f>
        <v>341072.84</v>
      </c>
      <c r="M17" s="74">
        <f t="shared" si="0"/>
        <v>32580</v>
      </c>
      <c r="N17" s="74">
        <f t="shared" si="0"/>
        <v>376100.53</v>
      </c>
    </row>
    <row r="18" spans="1:14" x14ac:dyDescent="0.25">
      <c r="A18" s="217">
        <v>11</v>
      </c>
      <c r="B18" s="73" t="s">
        <v>251</v>
      </c>
      <c r="C18" s="74">
        <f>VLOOKUP(B18,[4]ACPDisbursement!$B$8:$BJ$49,52,0)</f>
        <v>179</v>
      </c>
      <c r="D18" s="74">
        <f>VLOOKUP(B18,[4]ACPDisbursement!$B$8:$BJ$49,53,0)</f>
        <v>1403.92</v>
      </c>
      <c r="E18" s="74">
        <f>VLOOKUP(B18,[4]ACPDisbursement!$B$8:$BJ$49,54,0)</f>
        <v>25</v>
      </c>
      <c r="F18" s="74">
        <f>VLOOKUP(B18,[4]ACPDisbursement!$B$8:$BJ$49,55,0)</f>
        <v>226.88</v>
      </c>
      <c r="G18" s="74">
        <f>VLOOKUP(B18,[4]ACPDisbursement!$B$8:$BJ$49,56,0)</f>
        <v>1031</v>
      </c>
      <c r="H18" s="74">
        <f>VLOOKUP(B18,[4]ACPDisbursement!$B$8:$BJ$49,57,0)</f>
        <v>15807.46</v>
      </c>
      <c r="I18" s="74">
        <f>VLOOKUP(B18,[4]ACPDisbursement!$B$8:$BJ$49,58,0)</f>
        <v>2649</v>
      </c>
      <c r="J18" s="74">
        <f>VLOOKUP(B18,[4]ACPDisbursement!$B$8:$BJ$49,59,0)</f>
        <v>11692.19</v>
      </c>
      <c r="K18" s="74">
        <f>VLOOKUP(B18,[4]ACPDisbursement!$B$8:$BJ$49,60,0)</f>
        <v>26865</v>
      </c>
      <c r="L18" s="74">
        <f>VLOOKUP(B18,[4]ACPDisbursement!$B$8:$BJ$49,61,0)</f>
        <v>128624.2</v>
      </c>
      <c r="M18" s="74">
        <f t="shared" si="0"/>
        <v>30749</v>
      </c>
      <c r="N18" s="74">
        <f t="shared" si="0"/>
        <v>157754.65</v>
      </c>
    </row>
    <row r="19" spans="1:14" x14ac:dyDescent="0.25">
      <c r="A19" s="217">
        <v>12</v>
      </c>
      <c r="B19" s="73" t="s">
        <v>252</v>
      </c>
      <c r="C19" s="74">
        <f>VLOOKUP(B19,[4]ACPDisbursement!$B$8:$BJ$49,52,0)</f>
        <v>66</v>
      </c>
      <c r="D19" s="74">
        <f>VLOOKUP(B19,[4]ACPDisbursement!$B$8:$BJ$49,53,0)</f>
        <v>327.7</v>
      </c>
      <c r="E19" s="74">
        <f>VLOOKUP(B19,[4]ACPDisbursement!$B$8:$BJ$49,54,0)</f>
        <v>3</v>
      </c>
      <c r="F19" s="74">
        <f>VLOOKUP(B19,[4]ACPDisbursement!$B$8:$BJ$49,55,0)</f>
        <v>19.5</v>
      </c>
      <c r="G19" s="74">
        <f>VLOOKUP(B19,[4]ACPDisbursement!$B$8:$BJ$49,56,0)</f>
        <v>232</v>
      </c>
      <c r="H19" s="74">
        <f>VLOOKUP(B19,[4]ACPDisbursement!$B$8:$BJ$49,57,0)</f>
        <v>2162.3000000000002</v>
      </c>
      <c r="I19" s="74">
        <f>VLOOKUP(B19,[4]ACPDisbursement!$B$8:$BJ$49,58,0)</f>
        <v>1377</v>
      </c>
      <c r="J19" s="74">
        <f>VLOOKUP(B19,[4]ACPDisbursement!$B$8:$BJ$49,59,0)</f>
        <v>5217.66</v>
      </c>
      <c r="K19" s="74">
        <f>VLOOKUP(B19,[4]ACPDisbursement!$B$8:$BJ$49,60,0)</f>
        <v>7740</v>
      </c>
      <c r="L19" s="74">
        <f>VLOOKUP(B19,[4]ACPDisbursement!$B$8:$BJ$49,61,0)</f>
        <v>18766.88</v>
      </c>
      <c r="M19" s="74">
        <f t="shared" si="0"/>
        <v>9418</v>
      </c>
      <c r="N19" s="74">
        <f t="shared" si="0"/>
        <v>26494.04</v>
      </c>
    </row>
    <row r="20" spans="1:14" x14ac:dyDescent="0.25">
      <c r="A20" s="217">
        <v>13</v>
      </c>
      <c r="B20" s="73" t="s">
        <v>253</v>
      </c>
      <c r="C20" s="74">
        <f>VLOOKUP(B20,[4]ACPDisbursement!$B$8:$BJ$49,52,0)</f>
        <v>190</v>
      </c>
      <c r="D20" s="74">
        <f>VLOOKUP(B20,[4]ACPDisbursement!$B$8:$BJ$49,53,0)</f>
        <v>1901.46</v>
      </c>
      <c r="E20" s="74">
        <f>VLOOKUP(B20,[4]ACPDisbursement!$B$8:$BJ$49,54,0)</f>
        <v>8</v>
      </c>
      <c r="F20" s="74">
        <f>VLOOKUP(B20,[4]ACPDisbursement!$B$8:$BJ$49,55,0)</f>
        <v>67.58</v>
      </c>
      <c r="G20" s="74">
        <f>VLOOKUP(B20,[4]ACPDisbursement!$B$8:$BJ$49,56,0)</f>
        <v>581</v>
      </c>
      <c r="H20" s="74">
        <f>VLOOKUP(B20,[4]ACPDisbursement!$B$8:$BJ$49,57,0)</f>
        <v>5752.34</v>
      </c>
      <c r="I20" s="74">
        <f>VLOOKUP(B20,[4]ACPDisbursement!$B$8:$BJ$49,58,0)</f>
        <v>2221</v>
      </c>
      <c r="J20" s="74">
        <f>VLOOKUP(B20,[4]ACPDisbursement!$B$8:$BJ$49,59,0)</f>
        <v>8705.31</v>
      </c>
      <c r="K20" s="74">
        <f>VLOOKUP(B20,[4]ACPDisbursement!$B$8:$BJ$49,60,0)</f>
        <v>15035</v>
      </c>
      <c r="L20" s="74">
        <f>VLOOKUP(B20,[4]ACPDisbursement!$B$8:$BJ$49,61,0)</f>
        <v>45595.08</v>
      </c>
      <c r="M20" s="74">
        <f t="shared" si="0"/>
        <v>18035</v>
      </c>
      <c r="N20" s="74">
        <f t="shared" si="0"/>
        <v>62021.770000000004</v>
      </c>
    </row>
    <row r="21" spans="1:14" x14ac:dyDescent="0.25">
      <c r="A21" s="217">
        <v>14</v>
      </c>
      <c r="B21" s="73" t="s">
        <v>254</v>
      </c>
      <c r="C21" s="74">
        <f>VLOOKUP(B21,[4]ACPDisbursement!$B$8:$BJ$49,52,0)</f>
        <v>132</v>
      </c>
      <c r="D21" s="74">
        <f>VLOOKUP(B21,[4]ACPDisbursement!$B$8:$BJ$49,53,0)</f>
        <v>974.87</v>
      </c>
      <c r="E21" s="74">
        <f>VLOOKUP(B21,[4]ACPDisbursement!$B$8:$BJ$49,54,0)</f>
        <v>10</v>
      </c>
      <c r="F21" s="74">
        <f>VLOOKUP(B21,[4]ACPDisbursement!$B$8:$BJ$49,55,0)</f>
        <v>66.06</v>
      </c>
      <c r="G21" s="74">
        <f>VLOOKUP(B21,[4]ACPDisbursement!$B$8:$BJ$49,56,0)</f>
        <v>323</v>
      </c>
      <c r="H21" s="74">
        <f>VLOOKUP(B21,[4]ACPDisbursement!$B$8:$BJ$49,57,0)</f>
        <v>3628.86</v>
      </c>
      <c r="I21" s="74">
        <f>VLOOKUP(B21,[4]ACPDisbursement!$B$8:$BJ$49,58,0)</f>
        <v>2443</v>
      </c>
      <c r="J21" s="74">
        <f>VLOOKUP(B21,[4]ACPDisbursement!$B$8:$BJ$49,59,0)</f>
        <v>11379.91</v>
      </c>
      <c r="K21" s="74">
        <f>VLOOKUP(B21,[4]ACPDisbursement!$B$8:$BJ$49,60,0)</f>
        <v>12606</v>
      </c>
      <c r="L21" s="74">
        <f>VLOOKUP(B21,[4]ACPDisbursement!$B$8:$BJ$49,61,0)</f>
        <v>34267.1</v>
      </c>
      <c r="M21" s="74">
        <f t="shared" si="0"/>
        <v>15514</v>
      </c>
      <c r="N21" s="74">
        <f t="shared" si="0"/>
        <v>50316.800000000003</v>
      </c>
    </row>
    <row r="22" spans="1:14" x14ac:dyDescent="0.25">
      <c r="A22" s="217">
        <v>15</v>
      </c>
      <c r="B22" s="73" t="s">
        <v>255</v>
      </c>
      <c r="C22" s="74">
        <f>VLOOKUP(B22,[4]ACPDisbursement!$B$8:$BJ$49,52,0)</f>
        <v>99</v>
      </c>
      <c r="D22" s="74">
        <f>VLOOKUP(B22,[4]ACPDisbursement!$B$8:$BJ$49,53,0)</f>
        <v>438.24</v>
      </c>
      <c r="E22" s="74">
        <f>VLOOKUP(B22,[4]ACPDisbursement!$B$8:$BJ$49,54,0)</f>
        <v>8</v>
      </c>
      <c r="F22" s="74">
        <f>VLOOKUP(B22,[4]ACPDisbursement!$B$8:$BJ$49,55,0)</f>
        <v>64.260000000000005</v>
      </c>
      <c r="G22" s="74">
        <f>VLOOKUP(B22,[4]ACPDisbursement!$B$8:$BJ$49,56,0)</f>
        <v>317</v>
      </c>
      <c r="H22" s="74">
        <f>VLOOKUP(B22,[4]ACPDisbursement!$B$8:$BJ$49,57,0)</f>
        <v>3946.13</v>
      </c>
      <c r="I22" s="74">
        <f>VLOOKUP(B22,[4]ACPDisbursement!$B$8:$BJ$49,58,0)</f>
        <v>1729</v>
      </c>
      <c r="J22" s="74">
        <f>VLOOKUP(B22,[4]ACPDisbursement!$B$8:$BJ$49,59,0)</f>
        <v>9958.7800000000007</v>
      </c>
      <c r="K22" s="74">
        <f>VLOOKUP(B22,[4]ACPDisbursement!$B$8:$BJ$49,60,0)</f>
        <v>10248</v>
      </c>
      <c r="L22" s="74">
        <f>VLOOKUP(B22,[4]ACPDisbursement!$B$8:$BJ$49,61,0)</f>
        <v>30947.1</v>
      </c>
      <c r="M22" s="74">
        <f t="shared" si="0"/>
        <v>12401</v>
      </c>
      <c r="N22" s="74">
        <f t="shared" si="0"/>
        <v>45354.509999999995</v>
      </c>
    </row>
    <row r="23" spans="1:14" x14ac:dyDescent="0.25">
      <c r="A23" s="217">
        <v>16</v>
      </c>
      <c r="B23" s="73" t="s">
        <v>103</v>
      </c>
      <c r="C23" s="74">
        <f>VLOOKUP(B23,[4]ACPDisbursement!$B$8:$BJ$49,52,0)</f>
        <v>8</v>
      </c>
      <c r="D23" s="74">
        <f>VLOOKUP(B23,[4]ACPDisbursement!$B$8:$BJ$49,53,0)</f>
        <v>4.62</v>
      </c>
      <c r="E23" s="74">
        <f>VLOOKUP(B23,[4]ACPDisbursement!$B$8:$BJ$49,54,0)</f>
        <v>3</v>
      </c>
      <c r="F23" s="74">
        <f>VLOOKUP(B23,[4]ACPDisbursement!$B$8:$BJ$49,55,0)</f>
        <v>22.45</v>
      </c>
      <c r="G23" s="74">
        <f>VLOOKUP(B23,[4]ACPDisbursement!$B$8:$BJ$49,56,0)</f>
        <v>31</v>
      </c>
      <c r="H23" s="74">
        <f>VLOOKUP(B23,[4]ACPDisbursement!$B$8:$BJ$49,57,0)</f>
        <v>351.99</v>
      </c>
      <c r="I23" s="74">
        <f>VLOOKUP(B23,[4]ACPDisbursement!$B$8:$BJ$49,58,0)</f>
        <v>513</v>
      </c>
      <c r="J23" s="74">
        <f>VLOOKUP(B23,[4]ACPDisbursement!$B$8:$BJ$49,59,0)</f>
        <v>1756.85</v>
      </c>
      <c r="K23" s="74">
        <f>VLOOKUP(B23,[4]ACPDisbursement!$B$8:$BJ$49,60,0)</f>
        <v>2118</v>
      </c>
      <c r="L23" s="74">
        <f>VLOOKUP(B23,[4]ACPDisbursement!$B$8:$BJ$49,61,0)</f>
        <v>6902.46</v>
      </c>
      <c r="M23" s="74">
        <f t="shared" si="0"/>
        <v>2673</v>
      </c>
      <c r="N23" s="74">
        <f t="shared" si="0"/>
        <v>9038.369999999999</v>
      </c>
    </row>
    <row r="24" spans="1:14" x14ac:dyDescent="0.25">
      <c r="A24" s="217">
        <v>17</v>
      </c>
      <c r="B24" s="73" t="s">
        <v>256</v>
      </c>
      <c r="C24" s="74">
        <f>VLOOKUP(B24,[4]ACPDisbursement!$B$8:$BJ$49,52,0)</f>
        <v>21</v>
      </c>
      <c r="D24" s="74">
        <f>VLOOKUP(B24,[4]ACPDisbursement!$B$8:$BJ$49,53,0)</f>
        <v>285.06</v>
      </c>
      <c r="E24" s="74">
        <f>VLOOKUP(B24,[4]ACPDisbursement!$B$8:$BJ$49,54,0)</f>
        <v>8</v>
      </c>
      <c r="F24" s="74">
        <f>VLOOKUP(B24,[4]ACPDisbursement!$B$8:$BJ$49,55,0)</f>
        <v>72.45</v>
      </c>
      <c r="G24" s="74">
        <f>VLOOKUP(B24,[4]ACPDisbursement!$B$8:$BJ$49,56,0)</f>
        <v>70</v>
      </c>
      <c r="H24" s="74">
        <f>VLOOKUP(B24,[4]ACPDisbursement!$B$8:$BJ$49,57,0)</f>
        <v>738.56</v>
      </c>
      <c r="I24" s="74">
        <f>VLOOKUP(B24,[4]ACPDisbursement!$B$8:$BJ$49,58,0)</f>
        <v>882</v>
      </c>
      <c r="J24" s="74">
        <f>VLOOKUP(B24,[4]ACPDisbursement!$B$8:$BJ$49,59,0)</f>
        <v>5512.71</v>
      </c>
      <c r="K24" s="74">
        <f>VLOOKUP(B24,[4]ACPDisbursement!$B$8:$BJ$49,60,0)</f>
        <v>4550</v>
      </c>
      <c r="L24" s="74">
        <f>VLOOKUP(B24,[4]ACPDisbursement!$B$8:$BJ$49,61,0)</f>
        <v>14041.79</v>
      </c>
      <c r="M24" s="74">
        <f t="shared" si="0"/>
        <v>5531</v>
      </c>
      <c r="N24" s="74">
        <f t="shared" si="0"/>
        <v>20650.57</v>
      </c>
    </row>
    <row r="25" spans="1:14" x14ac:dyDescent="0.25">
      <c r="A25" s="217">
        <v>18</v>
      </c>
      <c r="B25" s="73" t="s">
        <v>105</v>
      </c>
      <c r="C25" s="74">
        <f>VLOOKUP(B25,[4]ACPDisbursement!$B$8:$BJ$49,52,0)</f>
        <v>118</v>
      </c>
      <c r="D25" s="74">
        <f>VLOOKUP(B25,[4]ACPDisbursement!$B$8:$BJ$49,53,0)</f>
        <v>688.27</v>
      </c>
      <c r="E25" s="74">
        <f>VLOOKUP(B25,[4]ACPDisbursement!$B$8:$BJ$49,54,0)</f>
        <v>2</v>
      </c>
      <c r="F25" s="74">
        <f>VLOOKUP(B25,[4]ACPDisbursement!$B$8:$BJ$49,55,0)</f>
        <v>16.649999999999999</v>
      </c>
      <c r="G25" s="74">
        <f>VLOOKUP(B25,[4]ACPDisbursement!$B$8:$BJ$49,56,0)</f>
        <v>129</v>
      </c>
      <c r="H25" s="74">
        <f>VLOOKUP(B25,[4]ACPDisbursement!$B$8:$BJ$49,57,0)</f>
        <v>1395.04</v>
      </c>
      <c r="I25" s="74">
        <f>VLOOKUP(B25,[4]ACPDisbursement!$B$8:$BJ$49,58,0)</f>
        <v>1843</v>
      </c>
      <c r="J25" s="74">
        <f>VLOOKUP(B25,[4]ACPDisbursement!$B$8:$BJ$49,59,0)</f>
        <v>7582.71</v>
      </c>
      <c r="K25" s="74">
        <f>VLOOKUP(B25,[4]ACPDisbursement!$B$8:$BJ$49,60,0)</f>
        <v>11427</v>
      </c>
      <c r="L25" s="74">
        <f>VLOOKUP(B25,[4]ACPDisbursement!$B$8:$BJ$49,61,0)</f>
        <v>25992.68</v>
      </c>
      <c r="M25" s="74">
        <f t="shared" si="0"/>
        <v>13519</v>
      </c>
      <c r="N25" s="74">
        <f t="shared" si="0"/>
        <v>35675.35</v>
      </c>
    </row>
    <row r="26" spans="1:14" x14ac:dyDescent="0.25">
      <c r="A26" s="217">
        <v>19</v>
      </c>
      <c r="B26" s="73" t="s">
        <v>257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f t="shared" si="0"/>
        <v>0</v>
      </c>
      <c r="N26" s="74">
        <f t="shared" si="0"/>
        <v>0</v>
      </c>
    </row>
    <row r="27" spans="1:14" x14ac:dyDescent="0.25">
      <c r="A27" s="217">
        <v>20</v>
      </c>
      <c r="B27" s="73" t="s">
        <v>258</v>
      </c>
      <c r="C27" s="74">
        <f>VLOOKUP(B27,[4]ACPDisbursement!$B$8:$BJ$49,52,0)</f>
        <v>22</v>
      </c>
      <c r="D27" s="74">
        <f>VLOOKUP(B27,[4]ACPDisbursement!$B$8:$BJ$49,53,0)</f>
        <v>126.38</v>
      </c>
      <c r="E27" s="74">
        <f>VLOOKUP(B27,[4]ACPDisbursement!$B$8:$BJ$49,54,0)</f>
        <v>2</v>
      </c>
      <c r="F27" s="74">
        <f>VLOOKUP(B27,[4]ACPDisbursement!$B$8:$BJ$49,55,0)</f>
        <v>11.33</v>
      </c>
      <c r="G27" s="74">
        <f>VLOOKUP(B27,[4]ACPDisbursement!$B$8:$BJ$49,56,0)</f>
        <v>343</v>
      </c>
      <c r="H27" s="74">
        <f>VLOOKUP(B27,[4]ACPDisbursement!$B$8:$BJ$49,57,0)</f>
        <v>2733.77</v>
      </c>
      <c r="I27" s="74">
        <f>VLOOKUP(B27,[4]ACPDisbursement!$B$8:$BJ$49,58,0)</f>
        <v>1334</v>
      </c>
      <c r="J27" s="74">
        <f>VLOOKUP(B27,[4]ACPDisbursement!$B$8:$BJ$49,59,0)</f>
        <v>6816.88</v>
      </c>
      <c r="K27" s="74">
        <f>VLOOKUP(B27,[4]ACPDisbursement!$B$8:$BJ$49,60,0)</f>
        <v>6521</v>
      </c>
      <c r="L27" s="74">
        <f>VLOOKUP(B27,[4]ACPDisbursement!$B$8:$BJ$49,61,0)</f>
        <v>20845.669999999998</v>
      </c>
      <c r="M27" s="74">
        <f t="shared" si="0"/>
        <v>8222</v>
      </c>
      <c r="N27" s="74">
        <f t="shared" si="0"/>
        <v>30534.03</v>
      </c>
    </row>
    <row r="28" spans="1:14" x14ac:dyDescent="0.25">
      <c r="A28" s="217">
        <v>21</v>
      </c>
      <c r="B28" s="73" t="s">
        <v>259</v>
      </c>
      <c r="C28" s="74">
        <f>VLOOKUP(B28,[4]ACPDisbursement!$B$8:$BJ$49,52,0)</f>
        <v>720</v>
      </c>
      <c r="D28" s="74">
        <f>VLOOKUP(B28,[4]ACPDisbursement!$B$8:$BJ$49,53,0)</f>
        <v>5636.97</v>
      </c>
      <c r="E28" s="74">
        <f>VLOOKUP(B28,[4]ACPDisbursement!$B$8:$BJ$49,54,0)</f>
        <v>38</v>
      </c>
      <c r="F28" s="74">
        <f>VLOOKUP(B28,[4]ACPDisbursement!$B$8:$BJ$49,55,0)</f>
        <v>543.11</v>
      </c>
      <c r="G28" s="74">
        <f>VLOOKUP(B28,[4]ACPDisbursement!$B$8:$BJ$49,56,0)</f>
        <v>1107</v>
      </c>
      <c r="H28" s="74">
        <f>VLOOKUP(B28,[4]ACPDisbursement!$B$8:$BJ$49,57,0)</f>
        <v>13098.84</v>
      </c>
      <c r="I28" s="74">
        <f>VLOOKUP(B28,[4]ACPDisbursement!$B$8:$BJ$49,58,0)</f>
        <v>3063</v>
      </c>
      <c r="J28" s="74">
        <f>VLOOKUP(B28,[4]ACPDisbursement!$B$8:$BJ$49,59,0)</f>
        <v>12992.27</v>
      </c>
      <c r="K28" s="74">
        <f>VLOOKUP(B28,[4]ACPDisbursement!$B$8:$BJ$49,60,0)</f>
        <v>26366</v>
      </c>
      <c r="L28" s="74">
        <f>VLOOKUP(B28,[4]ACPDisbursement!$B$8:$BJ$49,61,0)</f>
        <v>105654.69</v>
      </c>
      <c r="M28" s="74">
        <f t="shared" si="0"/>
        <v>31294</v>
      </c>
      <c r="N28" s="74">
        <f t="shared" si="0"/>
        <v>137925.88</v>
      </c>
    </row>
    <row r="29" spans="1:14" x14ac:dyDescent="0.25">
      <c r="A29" s="217">
        <v>22</v>
      </c>
      <c r="B29" s="73" t="s">
        <v>260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f t="shared" si="0"/>
        <v>0</v>
      </c>
      <c r="N29" s="74">
        <f t="shared" si="0"/>
        <v>0</v>
      </c>
    </row>
    <row r="30" spans="1:14" x14ac:dyDescent="0.25">
      <c r="A30" s="217">
        <v>23</v>
      </c>
      <c r="B30" s="73" t="s">
        <v>261</v>
      </c>
      <c r="C30" s="74">
        <f>VLOOKUP(B30,[4]ACPDisbursement!$B$8:$BJ$49,52,0)</f>
        <v>625</v>
      </c>
      <c r="D30" s="74">
        <f>VLOOKUP(B30,[4]ACPDisbursement!$B$8:$BJ$49,53,0)</f>
        <v>3955.97</v>
      </c>
      <c r="E30" s="74">
        <f>VLOOKUP(B30,[4]ACPDisbursement!$B$8:$BJ$49,54,0)</f>
        <v>15</v>
      </c>
      <c r="F30" s="74">
        <f>VLOOKUP(B30,[4]ACPDisbursement!$B$8:$BJ$49,55,0)</f>
        <v>181.93</v>
      </c>
      <c r="G30" s="74">
        <f>VLOOKUP(B30,[4]ACPDisbursement!$B$8:$BJ$49,56,0)</f>
        <v>697</v>
      </c>
      <c r="H30" s="74">
        <f>VLOOKUP(B30,[4]ACPDisbursement!$B$8:$BJ$49,57,0)</f>
        <v>6713.39</v>
      </c>
      <c r="I30" s="74">
        <f>VLOOKUP(B30,[4]ACPDisbursement!$B$8:$BJ$49,58,0)</f>
        <v>1901</v>
      </c>
      <c r="J30" s="74">
        <f>VLOOKUP(B30,[4]ACPDisbursement!$B$8:$BJ$49,59,0)</f>
        <v>8014.29</v>
      </c>
      <c r="K30" s="74">
        <f>VLOOKUP(B30,[4]ACPDisbursement!$B$8:$BJ$49,60,0)</f>
        <v>15538</v>
      </c>
      <c r="L30" s="74">
        <f>VLOOKUP(B30,[4]ACPDisbursement!$B$8:$BJ$49,61,0)</f>
        <v>41599.86</v>
      </c>
      <c r="M30" s="74">
        <f t="shared" si="0"/>
        <v>18776</v>
      </c>
      <c r="N30" s="74">
        <f t="shared" si="0"/>
        <v>60465.440000000002</v>
      </c>
    </row>
    <row r="31" spans="1:14" x14ac:dyDescent="0.25">
      <c r="A31" s="217">
        <v>24</v>
      </c>
      <c r="B31" s="73" t="s">
        <v>262</v>
      </c>
      <c r="C31" s="74">
        <f>VLOOKUP(B31,[4]ACPDisbursement!$B$8:$BJ$49,52,0)</f>
        <v>1366</v>
      </c>
      <c r="D31" s="74">
        <f>VLOOKUP(B31,[4]ACPDisbursement!$B$8:$BJ$49,53,0)</f>
        <v>24314.41</v>
      </c>
      <c r="E31" s="74">
        <f>VLOOKUP(B31,[4]ACPDisbursement!$B$8:$BJ$49,54,0)</f>
        <v>379</v>
      </c>
      <c r="F31" s="74">
        <f>VLOOKUP(B31,[4]ACPDisbursement!$B$8:$BJ$49,55,0)</f>
        <v>4523.49</v>
      </c>
      <c r="G31" s="74">
        <f>VLOOKUP(B31,[4]ACPDisbursement!$B$8:$BJ$49,56,0)</f>
        <v>10332</v>
      </c>
      <c r="H31" s="74">
        <f>VLOOKUP(B31,[4]ACPDisbursement!$B$8:$BJ$49,57,0)</f>
        <v>230395.08</v>
      </c>
      <c r="I31" s="74">
        <f>VLOOKUP(B31,[4]ACPDisbursement!$B$8:$BJ$49,58,0)</f>
        <v>22727</v>
      </c>
      <c r="J31" s="74">
        <f>VLOOKUP(B31,[4]ACPDisbursement!$B$8:$BJ$49,59,0)</f>
        <v>97302.01</v>
      </c>
      <c r="K31" s="74">
        <f>VLOOKUP(B31,[4]ACPDisbursement!$B$8:$BJ$49,60,0)</f>
        <v>267617</v>
      </c>
      <c r="L31" s="74">
        <f>VLOOKUP(B31,[4]ACPDisbursement!$B$8:$BJ$49,61,0)</f>
        <v>2134872.41</v>
      </c>
      <c r="M31" s="74">
        <f t="shared" si="0"/>
        <v>302421</v>
      </c>
      <c r="N31" s="74">
        <f t="shared" si="0"/>
        <v>2491407.4000000004</v>
      </c>
    </row>
    <row r="32" spans="1:14" x14ac:dyDescent="0.25">
      <c r="A32" s="217">
        <v>25</v>
      </c>
      <c r="B32" s="73" t="s">
        <v>263</v>
      </c>
      <c r="C32" s="74">
        <f>VLOOKUP(B32,[4]ACPDisbursement!$B$8:$BJ$49,52,0)</f>
        <v>9</v>
      </c>
      <c r="D32" s="74">
        <f>VLOOKUP(B32,[4]ACPDisbursement!$B$8:$BJ$49,53,0)</f>
        <v>29.25</v>
      </c>
      <c r="E32" s="74">
        <f>VLOOKUP(B32,[4]ACPDisbursement!$B$8:$BJ$49,54,0)</f>
        <v>0</v>
      </c>
      <c r="F32" s="74">
        <f>VLOOKUP(B32,[4]ACPDisbursement!$B$8:$BJ$49,55,0)</f>
        <v>10.6</v>
      </c>
      <c r="G32" s="74">
        <f>VLOOKUP(B32,[4]ACPDisbursement!$B$8:$BJ$49,56,0)</f>
        <v>157</v>
      </c>
      <c r="H32" s="74">
        <f>VLOOKUP(B32,[4]ACPDisbursement!$B$8:$BJ$49,57,0)</f>
        <v>2110.02</v>
      </c>
      <c r="I32" s="74">
        <f>VLOOKUP(B32,[4]ACPDisbursement!$B$8:$BJ$49,58,0)</f>
        <v>1164</v>
      </c>
      <c r="J32" s="74">
        <f>VLOOKUP(B32,[4]ACPDisbursement!$B$8:$BJ$49,59,0)</f>
        <v>3560.61</v>
      </c>
      <c r="K32" s="74">
        <f>VLOOKUP(B32,[4]ACPDisbursement!$B$8:$BJ$49,60,0)</f>
        <v>6934</v>
      </c>
      <c r="L32" s="74">
        <f>VLOOKUP(B32,[4]ACPDisbursement!$B$8:$BJ$49,61,0)</f>
        <v>20286.14</v>
      </c>
      <c r="M32" s="74">
        <f t="shared" si="0"/>
        <v>8264</v>
      </c>
      <c r="N32" s="74">
        <f t="shared" si="0"/>
        <v>25996.62</v>
      </c>
    </row>
    <row r="33" spans="1:14" x14ac:dyDescent="0.25">
      <c r="A33" s="217">
        <v>26</v>
      </c>
      <c r="B33" s="73" t="s">
        <v>264</v>
      </c>
      <c r="C33" s="74">
        <f>VLOOKUP(B33,[4]ACPDisbursement!$B$8:$BJ$49,52,0)</f>
        <v>25</v>
      </c>
      <c r="D33" s="74">
        <f>VLOOKUP(B33,[4]ACPDisbursement!$B$8:$BJ$49,53,0)</f>
        <v>127.58</v>
      </c>
      <c r="E33" s="74">
        <f>VLOOKUP(B33,[4]ACPDisbursement!$B$8:$BJ$49,54,0)</f>
        <v>5</v>
      </c>
      <c r="F33" s="74">
        <f>VLOOKUP(B33,[4]ACPDisbursement!$B$8:$BJ$49,55,0)</f>
        <v>37.82</v>
      </c>
      <c r="G33" s="74">
        <f>VLOOKUP(B33,[4]ACPDisbursement!$B$8:$BJ$49,56,0)</f>
        <v>267</v>
      </c>
      <c r="H33" s="74">
        <f>VLOOKUP(B33,[4]ACPDisbursement!$B$8:$BJ$49,57,0)</f>
        <v>2516.1</v>
      </c>
      <c r="I33" s="74">
        <f>VLOOKUP(B33,[4]ACPDisbursement!$B$8:$BJ$49,58,0)</f>
        <v>1098</v>
      </c>
      <c r="J33" s="74">
        <f>VLOOKUP(B33,[4]ACPDisbursement!$B$8:$BJ$49,59,0)</f>
        <v>5013.91</v>
      </c>
      <c r="K33" s="74">
        <f>VLOOKUP(B33,[4]ACPDisbursement!$B$8:$BJ$49,60,0)</f>
        <v>7906</v>
      </c>
      <c r="L33" s="74">
        <f>VLOOKUP(B33,[4]ACPDisbursement!$B$8:$BJ$49,61,0)</f>
        <v>23026.84</v>
      </c>
      <c r="M33" s="74">
        <f t="shared" si="0"/>
        <v>9301</v>
      </c>
      <c r="N33" s="74">
        <f t="shared" si="0"/>
        <v>30722.25</v>
      </c>
    </row>
    <row r="34" spans="1:14" x14ac:dyDescent="0.25">
      <c r="A34" s="217">
        <v>27</v>
      </c>
      <c r="B34" s="73" t="s">
        <v>265</v>
      </c>
      <c r="C34" s="74">
        <f>VLOOKUP(B34,[4]ACPDisbursement!$B$8:$BJ$49,52,0)</f>
        <v>72</v>
      </c>
      <c r="D34" s="74">
        <f>VLOOKUP(B34,[4]ACPDisbursement!$B$8:$BJ$49,53,0)</f>
        <v>346.18</v>
      </c>
      <c r="E34" s="74">
        <f>VLOOKUP(B34,[4]ACPDisbursement!$B$8:$BJ$49,54,0)</f>
        <v>5</v>
      </c>
      <c r="F34" s="74">
        <f>VLOOKUP(B34,[4]ACPDisbursement!$B$8:$BJ$49,55,0)</f>
        <v>39.06</v>
      </c>
      <c r="G34" s="74">
        <f>VLOOKUP(B34,[4]ACPDisbursement!$B$8:$BJ$49,56,0)</f>
        <v>186</v>
      </c>
      <c r="H34" s="74">
        <f>VLOOKUP(B34,[4]ACPDisbursement!$B$8:$BJ$49,57,0)</f>
        <v>1766.59</v>
      </c>
      <c r="I34" s="74">
        <f>VLOOKUP(B34,[4]ACPDisbursement!$B$8:$BJ$49,58,0)</f>
        <v>1445</v>
      </c>
      <c r="J34" s="74">
        <f>VLOOKUP(B34,[4]ACPDisbursement!$B$8:$BJ$49,59,0)</f>
        <v>6222.47</v>
      </c>
      <c r="K34" s="74">
        <f>VLOOKUP(B34,[4]ACPDisbursement!$B$8:$BJ$49,60,0)</f>
        <v>7979</v>
      </c>
      <c r="L34" s="74">
        <f>VLOOKUP(B34,[4]ACPDisbursement!$B$8:$BJ$49,61,0)</f>
        <v>23628.46</v>
      </c>
      <c r="M34" s="74">
        <f t="shared" si="0"/>
        <v>9687</v>
      </c>
      <c r="N34" s="74">
        <f t="shared" si="0"/>
        <v>32002.76</v>
      </c>
    </row>
    <row r="35" spans="1:14" x14ac:dyDescent="0.25">
      <c r="A35" s="217">
        <v>28</v>
      </c>
      <c r="B35" s="73" t="s">
        <v>266</v>
      </c>
      <c r="C35" s="74">
        <f>VLOOKUP(B35,[4]ACPDisbursement!$B$8:$BJ$49,52,0)</f>
        <v>100</v>
      </c>
      <c r="D35" s="74">
        <f>VLOOKUP(B35,[4]ACPDisbursement!$B$8:$BJ$49,53,0)</f>
        <v>1672.43</v>
      </c>
      <c r="E35" s="74">
        <f>VLOOKUP(B35,[4]ACPDisbursement!$B$8:$BJ$49,54,0)</f>
        <v>128</v>
      </c>
      <c r="F35" s="74">
        <f>VLOOKUP(B35,[4]ACPDisbursement!$B$8:$BJ$49,55,0)</f>
        <v>354.97</v>
      </c>
      <c r="G35" s="74">
        <f>VLOOKUP(B35,[4]ACPDisbursement!$B$8:$BJ$49,56,0)</f>
        <v>314</v>
      </c>
      <c r="H35" s="74">
        <f>VLOOKUP(B35,[4]ACPDisbursement!$B$8:$BJ$49,57,0)</f>
        <v>4484.7299999999996</v>
      </c>
      <c r="I35" s="74">
        <f>VLOOKUP(B35,[4]ACPDisbursement!$B$8:$BJ$49,58,0)</f>
        <v>5363</v>
      </c>
      <c r="J35" s="74">
        <f>VLOOKUP(B35,[4]ACPDisbursement!$B$8:$BJ$49,59,0)</f>
        <v>21726.52</v>
      </c>
      <c r="K35" s="74">
        <f>VLOOKUP(B35,[4]ACPDisbursement!$B$8:$BJ$49,60,0)</f>
        <v>22906</v>
      </c>
      <c r="L35" s="74">
        <f>VLOOKUP(B35,[4]ACPDisbursement!$B$8:$BJ$49,61,0)</f>
        <v>59942.12</v>
      </c>
      <c r="M35" s="74">
        <f t="shared" si="0"/>
        <v>28811</v>
      </c>
      <c r="N35" s="74">
        <f t="shared" si="0"/>
        <v>88180.77</v>
      </c>
    </row>
    <row r="36" spans="1:14" x14ac:dyDescent="0.25">
      <c r="A36" s="217">
        <v>29</v>
      </c>
      <c r="B36" s="73" t="s">
        <v>267</v>
      </c>
      <c r="C36" s="74">
        <f>VLOOKUP(B36,[4]ACPDisbursement!$B$8:$BJ$49,52,0)</f>
        <v>215</v>
      </c>
      <c r="D36" s="74">
        <f>VLOOKUP(B36,[4]ACPDisbursement!$B$8:$BJ$49,53,0)</f>
        <v>5863.68</v>
      </c>
      <c r="E36" s="74">
        <f>VLOOKUP(B36,[4]ACPDisbursement!$B$8:$BJ$49,54,0)</f>
        <v>72</v>
      </c>
      <c r="F36" s="74">
        <f>VLOOKUP(B36,[4]ACPDisbursement!$B$8:$BJ$49,55,0)</f>
        <v>701.41</v>
      </c>
      <c r="G36" s="74">
        <f>VLOOKUP(B36,[4]ACPDisbursement!$B$8:$BJ$49,56,0)</f>
        <v>2572</v>
      </c>
      <c r="H36" s="74">
        <f>VLOOKUP(B36,[4]ACPDisbursement!$B$8:$BJ$49,57,0)</f>
        <v>46897.81</v>
      </c>
      <c r="I36" s="74">
        <f>VLOOKUP(B36,[4]ACPDisbursement!$B$8:$BJ$49,58,0)</f>
        <v>5839</v>
      </c>
      <c r="J36" s="74">
        <f>VLOOKUP(B36,[4]ACPDisbursement!$B$8:$BJ$49,59,0)</f>
        <v>26957.73</v>
      </c>
      <c r="K36" s="74">
        <f>VLOOKUP(B36,[4]ACPDisbursement!$B$8:$BJ$49,60,0)</f>
        <v>66094</v>
      </c>
      <c r="L36" s="74">
        <f>VLOOKUP(B36,[4]ACPDisbursement!$B$8:$BJ$49,61,0)</f>
        <v>345250.37</v>
      </c>
      <c r="M36" s="74">
        <f t="shared" si="0"/>
        <v>74792</v>
      </c>
      <c r="N36" s="74">
        <f t="shared" si="0"/>
        <v>425671</v>
      </c>
    </row>
    <row r="37" spans="1:14" x14ac:dyDescent="0.25">
      <c r="A37" s="217">
        <v>30</v>
      </c>
      <c r="B37" s="73" t="s">
        <v>268</v>
      </c>
      <c r="C37" s="74">
        <f>VLOOKUP(B37,[4]ACPDisbursement!$B$8:$BJ$49,52,0)</f>
        <v>42</v>
      </c>
      <c r="D37" s="74">
        <f>VLOOKUP(B37,[4]ACPDisbursement!$B$8:$BJ$49,53,0)</f>
        <v>367.8</v>
      </c>
      <c r="E37" s="74">
        <f>VLOOKUP(B37,[4]ACPDisbursement!$B$8:$BJ$49,54,0)</f>
        <v>13</v>
      </c>
      <c r="F37" s="74">
        <f>VLOOKUP(B37,[4]ACPDisbursement!$B$8:$BJ$49,55,0)</f>
        <v>136.94999999999999</v>
      </c>
      <c r="G37" s="74">
        <f>VLOOKUP(B37,[4]ACPDisbursement!$B$8:$BJ$49,56,0)</f>
        <v>150</v>
      </c>
      <c r="H37" s="74">
        <f>VLOOKUP(B37,[4]ACPDisbursement!$B$8:$BJ$49,57,0)</f>
        <v>1577.03</v>
      </c>
      <c r="I37" s="74">
        <f>VLOOKUP(B37,[4]ACPDisbursement!$B$8:$BJ$49,58,0)</f>
        <v>1405</v>
      </c>
      <c r="J37" s="74">
        <f>VLOOKUP(B37,[4]ACPDisbursement!$B$8:$BJ$49,59,0)</f>
        <v>7743.49</v>
      </c>
      <c r="K37" s="74">
        <f>VLOOKUP(B37,[4]ACPDisbursement!$B$8:$BJ$49,60,0)</f>
        <v>6060</v>
      </c>
      <c r="L37" s="74">
        <f>VLOOKUP(B37,[4]ACPDisbursement!$B$8:$BJ$49,61,0)</f>
        <v>17086.419999999998</v>
      </c>
      <c r="M37" s="74">
        <f t="shared" si="0"/>
        <v>7670</v>
      </c>
      <c r="N37" s="74">
        <f t="shared" si="0"/>
        <v>26911.69</v>
      </c>
    </row>
    <row r="38" spans="1:14" x14ac:dyDescent="0.25">
      <c r="A38" s="217">
        <v>31</v>
      </c>
      <c r="B38" s="73" t="s">
        <v>269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f t="shared" si="0"/>
        <v>0</v>
      </c>
      <c r="N38" s="74">
        <f t="shared" si="0"/>
        <v>0</v>
      </c>
    </row>
    <row r="39" spans="1:14" x14ac:dyDescent="0.25">
      <c r="A39" s="217">
        <v>32</v>
      </c>
      <c r="B39" s="73" t="s">
        <v>116</v>
      </c>
      <c r="C39" s="74">
        <f>VLOOKUP(B39,[4]ACPDisbursement!$B$8:$BJ$49,52,0)</f>
        <v>62</v>
      </c>
      <c r="D39" s="74">
        <f>VLOOKUP(B39,[4]ACPDisbursement!$B$8:$BJ$49,53,0)</f>
        <v>350.31</v>
      </c>
      <c r="E39" s="74">
        <f>VLOOKUP(B39,[4]ACPDisbursement!$B$8:$BJ$49,54,0)</f>
        <v>9</v>
      </c>
      <c r="F39" s="74">
        <f>VLOOKUP(B39,[4]ACPDisbursement!$B$8:$BJ$49,55,0)</f>
        <v>99.3</v>
      </c>
      <c r="G39" s="74">
        <f>VLOOKUP(B39,[4]ACPDisbursement!$B$8:$BJ$49,56,0)</f>
        <v>465</v>
      </c>
      <c r="H39" s="74">
        <f>VLOOKUP(B39,[4]ACPDisbursement!$B$8:$BJ$49,57,0)</f>
        <v>10664.1</v>
      </c>
      <c r="I39" s="74">
        <f>VLOOKUP(B39,[4]ACPDisbursement!$B$8:$BJ$49,58,0)</f>
        <v>1916</v>
      </c>
      <c r="J39" s="74">
        <f>VLOOKUP(B39,[4]ACPDisbursement!$B$8:$BJ$49,59,0)</f>
        <v>8449.3799999999992</v>
      </c>
      <c r="K39" s="74">
        <f>VLOOKUP(B39,[4]ACPDisbursement!$B$8:$BJ$49,60,0)</f>
        <v>19178</v>
      </c>
      <c r="L39" s="74">
        <f>VLOOKUP(B39,[4]ACPDisbursement!$B$8:$BJ$49,61,0)</f>
        <v>95715.27</v>
      </c>
      <c r="M39" s="74">
        <f t="shared" si="0"/>
        <v>21630</v>
      </c>
      <c r="N39" s="74">
        <f t="shared" si="0"/>
        <v>115278.36</v>
      </c>
    </row>
    <row r="40" spans="1:14" x14ac:dyDescent="0.25">
      <c r="A40" s="217">
        <v>33</v>
      </c>
      <c r="B40" s="73" t="s">
        <v>270</v>
      </c>
      <c r="C40" s="74">
        <f>VLOOKUP(B40,[4]ACPDisbursement!$B$8:$BJ$49,52,0)</f>
        <v>130</v>
      </c>
      <c r="D40" s="74">
        <f>VLOOKUP(B40,[4]ACPDisbursement!$B$8:$BJ$49,53,0)</f>
        <v>3446.36</v>
      </c>
      <c r="E40" s="74">
        <f>VLOOKUP(B40,[4]ACPDisbursement!$B$8:$BJ$49,54,0)</f>
        <v>45</v>
      </c>
      <c r="F40" s="74">
        <f>VLOOKUP(B40,[4]ACPDisbursement!$B$8:$BJ$49,55,0)</f>
        <v>369.77</v>
      </c>
      <c r="G40" s="74">
        <f>VLOOKUP(B40,[4]ACPDisbursement!$B$8:$BJ$49,56,0)</f>
        <v>1623</v>
      </c>
      <c r="H40" s="74">
        <f>VLOOKUP(B40,[4]ACPDisbursement!$B$8:$BJ$49,57,0)</f>
        <v>26659.05</v>
      </c>
      <c r="I40" s="74">
        <f>VLOOKUP(B40,[4]ACPDisbursement!$B$8:$BJ$49,58,0)</f>
        <v>4564</v>
      </c>
      <c r="J40" s="74">
        <f>VLOOKUP(B40,[4]ACPDisbursement!$B$8:$BJ$49,59,0)</f>
        <v>22948.880000000001</v>
      </c>
      <c r="K40" s="74">
        <f>VLOOKUP(B40,[4]ACPDisbursement!$B$8:$BJ$49,60,0)</f>
        <v>42480</v>
      </c>
      <c r="L40" s="74">
        <f>VLOOKUP(B40,[4]ACPDisbursement!$B$8:$BJ$49,61,0)</f>
        <v>221441.18</v>
      </c>
      <c r="M40" s="74">
        <f t="shared" si="0"/>
        <v>48842</v>
      </c>
      <c r="N40" s="74">
        <f t="shared" si="0"/>
        <v>274865.24</v>
      </c>
    </row>
    <row r="41" spans="1:14" x14ac:dyDescent="0.25">
      <c r="A41" s="217">
        <v>34</v>
      </c>
      <c r="B41" s="73" t="s">
        <v>118</v>
      </c>
      <c r="C41" s="74">
        <f>VLOOKUP(B41,[4]ACPDisbursement!$B$8:$BJ$49,52,0)</f>
        <v>202</v>
      </c>
      <c r="D41" s="74">
        <f>VLOOKUP(B41,[4]ACPDisbursement!$B$8:$BJ$49,53,0)</f>
        <v>539.78</v>
      </c>
      <c r="E41" s="74">
        <f>VLOOKUP(B41,[4]ACPDisbursement!$B$8:$BJ$49,54,0)</f>
        <v>6</v>
      </c>
      <c r="F41" s="74">
        <f>VLOOKUP(B41,[4]ACPDisbursement!$B$8:$BJ$49,55,0)</f>
        <v>40.4</v>
      </c>
      <c r="G41" s="74">
        <f>VLOOKUP(B41,[4]ACPDisbursement!$B$8:$BJ$49,56,0)</f>
        <v>278</v>
      </c>
      <c r="H41" s="74">
        <f>VLOOKUP(B41,[4]ACPDisbursement!$B$8:$BJ$49,57,0)</f>
        <v>4573.62</v>
      </c>
      <c r="I41" s="74">
        <f>VLOOKUP(B41,[4]ACPDisbursement!$B$8:$BJ$49,58,0)</f>
        <v>1143</v>
      </c>
      <c r="J41" s="74">
        <f>VLOOKUP(B41,[4]ACPDisbursement!$B$8:$BJ$49,59,0)</f>
        <v>5129.9399999999996</v>
      </c>
      <c r="K41" s="74">
        <f>VLOOKUP(B41,[4]ACPDisbursement!$B$8:$BJ$49,60,0)</f>
        <v>11029</v>
      </c>
      <c r="L41" s="74">
        <f>VLOOKUP(B41,[4]ACPDisbursement!$B$8:$BJ$49,61,0)</f>
        <v>33541.94</v>
      </c>
      <c r="M41" s="74">
        <f t="shared" si="0"/>
        <v>12658</v>
      </c>
      <c r="N41" s="74">
        <f t="shared" si="0"/>
        <v>43825.68</v>
      </c>
    </row>
    <row r="42" spans="1:14" x14ac:dyDescent="0.25">
      <c r="A42" s="217">
        <v>35</v>
      </c>
      <c r="B42" s="73" t="s">
        <v>271</v>
      </c>
      <c r="C42" s="74">
        <f>VLOOKUP(B42,[4]ACPDisbursement!$B$8:$BJ$49,52,0)</f>
        <v>103</v>
      </c>
      <c r="D42" s="74">
        <f>VLOOKUP(B42,[4]ACPDisbursement!$B$8:$BJ$49,53,0)</f>
        <v>553.79999999999995</v>
      </c>
      <c r="E42" s="74">
        <f>VLOOKUP(B42,[4]ACPDisbursement!$B$8:$BJ$49,54,0)</f>
        <v>1</v>
      </c>
      <c r="F42" s="74">
        <f>VLOOKUP(B42,[4]ACPDisbursement!$B$8:$BJ$49,55,0)</f>
        <v>17.77</v>
      </c>
      <c r="G42" s="74">
        <f>VLOOKUP(B42,[4]ACPDisbursement!$B$8:$BJ$49,56,0)</f>
        <v>223</v>
      </c>
      <c r="H42" s="74">
        <f>VLOOKUP(B42,[4]ACPDisbursement!$B$8:$BJ$49,57,0)</f>
        <v>2069.92</v>
      </c>
      <c r="I42" s="74">
        <f>VLOOKUP(B42,[4]ACPDisbursement!$B$8:$BJ$49,58,0)</f>
        <v>1609</v>
      </c>
      <c r="J42" s="74">
        <f>VLOOKUP(B42,[4]ACPDisbursement!$B$8:$BJ$49,59,0)</f>
        <v>7599.47</v>
      </c>
      <c r="K42" s="74">
        <f>VLOOKUP(B42,[4]ACPDisbursement!$B$8:$BJ$49,60,0)</f>
        <v>10737</v>
      </c>
      <c r="L42" s="74">
        <f>VLOOKUP(B42,[4]ACPDisbursement!$B$8:$BJ$49,61,0)</f>
        <v>32895.949999999997</v>
      </c>
      <c r="M42" s="74">
        <f t="shared" si="0"/>
        <v>12673</v>
      </c>
      <c r="N42" s="74">
        <f t="shared" si="0"/>
        <v>43136.909999999996</v>
      </c>
    </row>
    <row r="43" spans="1:14" x14ac:dyDescent="0.25">
      <c r="A43" s="217">
        <v>36</v>
      </c>
      <c r="B43" s="73" t="s">
        <v>272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f t="shared" si="0"/>
        <v>0</v>
      </c>
      <c r="N43" s="74">
        <f t="shared" si="0"/>
        <v>0</v>
      </c>
    </row>
    <row r="44" spans="1:14" x14ac:dyDescent="0.25">
      <c r="A44" s="217">
        <v>37</v>
      </c>
      <c r="B44" s="73" t="s">
        <v>273</v>
      </c>
      <c r="C44" s="74">
        <f>VLOOKUP(B44,[4]ACPDisbursement!$B$8:$BJ$49,52,0)</f>
        <v>43</v>
      </c>
      <c r="D44" s="74">
        <f>VLOOKUP(B44,[4]ACPDisbursement!$B$8:$BJ$49,53,0)</f>
        <v>203.44</v>
      </c>
      <c r="E44" s="74">
        <f>VLOOKUP(B44,[4]ACPDisbursement!$B$8:$BJ$49,54,0)</f>
        <v>8</v>
      </c>
      <c r="F44" s="74">
        <f>VLOOKUP(B44,[4]ACPDisbursement!$B$8:$BJ$49,55,0)</f>
        <v>22.49</v>
      </c>
      <c r="G44" s="74">
        <f>VLOOKUP(B44,[4]ACPDisbursement!$B$8:$BJ$49,56,0)</f>
        <v>544</v>
      </c>
      <c r="H44" s="74">
        <f>VLOOKUP(B44,[4]ACPDisbursement!$B$8:$BJ$49,57,0)</f>
        <v>5514.49</v>
      </c>
      <c r="I44" s="74">
        <f>VLOOKUP(B44,[4]ACPDisbursement!$B$8:$BJ$49,58,0)</f>
        <v>1712</v>
      </c>
      <c r="J44" s="74">
        <f>VLOOKUP(B44,[4]ACPDisbursement!$B$8:$BJ$49,59,0)</f>
        <v>7155.41</v>
      </c>
      <c r="K44" s="74">
        <f>VLOOKUP(B44,[4]ACPDisbursement!$B$8:$BJ$49,60,0)</f>
        <v>18262</v>
      </c>
      <c r="L44" s="74">
        <f>VLOOKUP(B44,[4]ACPDisbursement!$B$8:$BJ$49,61,0)</f>
        <v>61300.33</v>
      </c>
      <c r="M44" s="74">
        <f t="shared" si="0"/>
        <v>20569</v>
      </c>
      <c r="N44" s="74">
        <f t="shared" si="0"/>
        <v>74196.160000000003</v>
      </c>
    </row>
    <row r="45" spans="1:14" x14ac:dyDescent="0.25">
      <c r="A45" s="217">
        <v>38</v>
      </c>
      <c r="B45" s="73" t="s">
        <v>121</v>
      </c>
      <c r="C45" s="74">
        <f>VLOOKUP(B45,[4]ACPDisbursement!$B$8:$BJ$49,52,0)</f>
        <v>11</v>
      </c>
      <c r="D45" s="74">
        <f>VLOOKUP(B45,[4]ACPDisbursement!$B$8:$BJ$49,53,0)</f>
        <v>43.9</v>
      </c>
      <c r="E45" s="74">
        <f>VLOOKUP(B45,[4]ACPDisbursement!$B$8:$BJ$49,54,0)</f>
        <v>2</v>
      </c>
      <c r="F45" s="74">
        <f>VLOOKUP(B45,[4]ACPDisbursement!$B$8:$BJ$49,55,0)</f>
        <v>18.96</v>
      </c>
      <c r="G45" s="74">
        <f>VLOOKUP(B45,[4]ACPDisbursement!$B$8:$BJ$49,56,0)</f>
        <v>47</v>
      </c>
      <c r="H45" s="74">
        <f>VLOOKUP(B45,[4]ACPDisbursement!$B$8:$BJ$49,57,0)</f>
        <v>644.67999999999995</v>
      </c>
      <c r="I45" s="74">
        <f>VLOOKUP(B45,[4]ACPDisbursement!$B$8:$BJ$49,58,0)</f>
        <v>513</v>
      </c>
      <c r="J45" s="74">
        <f>VLOOKUP(B45,[4]ACPDisbursement!$B$8:$BJ$49,59,0)</f>
        <v>2854.75</v>
      </c>
      <c r="K45" s="74">
        <f>VLOOKUP(B45,[4]ACPDisbursement!$B$8:$BJ$49,60,0)</f>
        <v>3138</v>
      </c>
      <c r="L45" s="74">
        <f>VLOOKUP(B45,[4]ACPDisbursement!$B$8:$BJ$49,61,0)</f>
        <v>9667.82</v>
      </c>
      <c r="M45" s="74">
        <f t="shared" si="0"/>
        <v>3711</v>
      </c>
      <c r="N45" s="74">
        <f t="shared" si="0"/>
        <v>13230.11</v>
      </c>
    </row>
    <row r="46" spans="1:14" x14ac:dyDescent="0.25">
      <c r="A46" s="217">
        <v>39</v>
      </c>
      <c r="B46" s="73" t="s">
        <v>274</v>
      </c>
      <c r="C46" s="74">
        <f>VLOOKUP(B46,[4]ACPDisbursement!$B$8:$BJ$49,52,0)</f>
        <v>56</v>
      </c>
      <c r="D46" s="74">
        <f>VLOOKUP(B46,[4]ACPDisbursement!$B$8:$BJ$49,53,0)</f>
        <v>456.73</v>
      </c>
      <c r="E46" s="74">
        <f>VLOOKUP(B46,[4]ACPDisbursement!$B$8:$BJ$49,54,0)</f>
        <v>0</v>
      </c>
      <c r="F46" s="74">
        <f>VLOOKUP(B46,[4]ACPDisbursement!$B$8:$BJ$49,55,0)</f>
        <v>0</v>
      </c>
      <c r="G46" s="74">
        <f>VLOOKUP(B46,[4]ACPDisbursement!$B$8:$BJ$49,56,0)</f>
        <v>130</v>
      </c>
      <c r="H46" s="74">
        <f>VLOOKUP(B46,[4]ACPDisbursement!$B$8:$BJ$49,57,0)</f>
        <v>1052.52</v>
      </c>
      <c r="I46" s="74">
        <f>VLOOKUP(B46,[4]ACPDisbursement!$B$8:$BJ$49,58,0)</f>
        <v>495</v>
      </c>
      <c r="J46" s="74">
        <f>VLOOKUP(B46,[4]ACPDisbursement!$B$8:$BJ$49,59,0)</f>
        <v>2511.41</v>
      </c>
      <c r="K46" s="74">
        <f>VLOOKUP(B46,[4]ACPDisbursement!$B$8:$BJ$49,60,0)</f>
        <v>3087</v>
      </c>
      <c r="L46" s="74">
        <f>VLOOKUP(B46,[4]ACPDisbursement!$B$8:$BJ$49,61,0)</f>
        <v>10143.52</v>
      </c>
      <c r="M46" s="74">
        <f t="shared" si="0"/>
        <v>3768</v>
      </c>
      <c r="N46" s="74">
        <f t="shared" si="0"/>
        <v>14164.18</v>
      </c>
    </row>
    <row r="47" spans="1:14" x14ac:dyDescent="0.25">
      <c r="A47" s="217">
        <v>40</v>
      </c>
      <c r="B47" s="73" t="s">
        <v>275</v>
      </c>
      <c r="C47" s="74">
        <f>VLOOKUP(B47,[4]ACPDisbursement!$B$8:$BJ$49,52,0)</f>
        <v>75</v>
      </c>
      <c r="D47" s="74">
        <f>VLOOKUP(B47,[4]ACPDisbursement!$B$8:$BJ$49,53,0)</f>
        <v>768.84</v>
      </c>
      <c r="E47" s="74">
        <f>VLOOKUP(B47,[4]ACPDisbursement!$B$8:$BJ$49,54,0)</f>
        <v>4</v>
      </c>
      <c r="F47" s="74">
        <f>VLOOKUP(B47,[4]ACPDisbursement!$B$8:$BJ$49,55,0)</f>
        <v>47.41</v>
      </c>
      <c r="G47" s="74">
        <f>VLOOKUP(B47,[4]ACPDisbursement!$B$8:$BJ$49,56,0)</f>
        <v>339</v>
      </c>
      <c r="H47" s="74">
        <f>VLOOKUP(B47,[4]ACPDisbursement!$B$8:$BJ$49,57,0)</f>
        <v>3193.06</v>
      </c>
      <c r="I47" s="74">
        <f>VLOOKUP(B47,[4]ACPDisbursement!$B$8:$BJ$49,58,0)</f>
        <v>1477</v>
      </c>
      <c r="J47" s="74">
        <f>VLOOKUP(B47,[4]ACPDisbursement!$B$8:$BJ$49,59,0)</f>
        <v>6507.45</v>
      </c>
      <c r="K47" s="74">
        <f>VLOOKUP(B47,[4]ACPDisbursement!$B$8:$BJ$49,60,0)</f>
        <v>11261</v>
      </c>
      <c r="L47" s="74">
        <f>VLOOKUP(B47,[4]ACPDisbursement!$B$8:$BJ$49,61,0)</f>
        <v>29173.45</v>
      </c>
      <c r="M47" s="74">
        <f t="shared" si="0"/>
        <v>13156</v>
      </c>
      <c r="N47" s="74">
        <f t="shared" si="0"/>
        <v>39690.21</v>
      </c>
    </row>
    <row r="48" spans="1:14" x14ac:dyDescent="0.25">
      <c r="A48" s="217">
        <v>41</v>
      </c>
      <c r="B48" s="73" t="s">
        <v>124</v>
      </c>
      <c r="C48" s="74">
        <f>VLOOKUP(B48,[4]ACPDisbursement!$B$8:$BJ$49,52,0)</f>
        <v>15</v>
      </c>
      <c r="D48" s="74">
        <f>VLOOKUP(B48,[4]ACPDisbursement!$B$8:$BJ$49,53,0)</f>
        <v>56.11</v>
      </c>
      <c r="E48" s="74">
        <f>VLOOKUP(B48,[4]ACPDisbursement!$B$8:$BJ$49,54,0)</f>
        <v>0</v>
      </c>
      <c r="F48" s="74">
        <f>VLOOKUP(B48,[4]ACPDisbursement!$B$8:$BJ$49,55,0)</f>
        <v>0</v>
      </c>
      <c r="G48" s="74">
        <f>VLOOKUP(B48,[4]ACPDisbursement!$B$8:$BJ$49,56,0)</f>
        <v>47</v>
      </c>
      <c r="H48" s="74">
        <f>VLOOKUP(B48,[4]ACPDisbursement!$B$8:$BJ$49,57,0)</f>
        <v>349.86</v>
      </c>
      <c r="I48" s="74">
        <f>VLOOKUP(B48,[4]ACPDisbursement!$B$8:$BJ$49,58,0)</f>
        <v>221</v>
      </c>
      <c r="J48" s="74">
        <f>VLOOKUP(B48,[4]ACPDisbursement!$B$8:$BJ$49,59,0)</f>
        <v>623.47</v>
      </c>
      <c r="K48" s="74">
        <f>VLOOKUP(B48,[4]ACPDisbursement!$B$8:$BJ$49,60,0)</f>
        <v>1612</v>
      </c>
      <c r="L48" s="74">
        <f>VLOOKUP(B48,[4]ACPDisbursement!$B$8:$BJ$49,61,0)</f>
        <v>4208.59</v>
      </c>
      <c r="M48" s="74">
        <f t="shared" si="0"/>
        <v>1895</v>
      </c>
      <c r="N48" s="74">
        <f t="shared" si="0"/>
        <v>5238.0300000000007</v>
      </c>
    </row>
    <row r="49" spans="1:14" x14ac:dyDescent="0.25">
      <c r="A49" s="217">
        <v>42</v>
      </c>
      <c r="B49" s="73" t="s">
        <v>276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f t="shared" si="0"/>
        <v>0</v>
      </c>
      <c r="N49" s="74">
        <f t="shared" si="0"/>
        <v>0</v>
      </c>
    </row>
    <row r="50" spans="1:14" x14ac:dyDescent="0.25">
      <c r="A50" s="217">
        <v>43</v>
      </c>
      <c r="B50" s="73" t="s">
        <v>277</v>
      </c>
      <c r="C50" s="74">
        <f>VLOOKUP(B50,[4]ACPDisbursement!$B$8:$BJ$49,52,0)</f>
        <v>56</v>
      </c>
      <c r="D50" s="74">
        <f>VLOOKUP(B50,[4]ACPDisbursement!$B$8:$BJ$49,53,0)</f>
        <v>387.07</v>
      </c>
      <c r="E50" s="74">
        <f>VLOOKUP(B50,[4]ACPDisbursement!$B$8:$BJ$49,54,0)</f>
        <v>6</v>
      </c>
      <c r="F50" s="74">
        <f>VLOOKUP(B50,[4]ACPDisbursement!$B$8:$BJ$49,55,0)</f>
        <v>35.81</v>
      </c>
      <c r="G50" s="74">
        <f>VLOOKUP(B50,[4]ACPDisbursement!$B$8:$BJ$49,56,0)</f>
        <v>253</v>
      </c>
      <c r="H50" s="74">
        <f>VLOOKUP(B50,[4]ACPDisbursement!$B$8:$BJ$49,57,0)</f>
        <v>2629.95</v>
      </c>
      <c r="I50" s="74">
        <f>VLOOKUP(B50,[4]ACPDisbursement!$B$8:$BJ$49,58,0)</f>
        <v>1282</v>
      </c>
      <c r="J50" s="74">
        <f>VLOOKUP(B50,[4]ACPDisbursement!$B$8:$BJ$49,59,0)</f>
        <v>7662.9</v>
      </c>
      <c r="K50" s="74">
        <f>VLOOKUP(B50,[4]ACPDisbursement!$B$8:$BJ$49,60,0)</f>
        <v>7792</v>
      </c>
      <c r="L50" s="74">
        <f>VLOOKUP(B50,[4]ACPDisbursement!$B$8:$BJ$49,61,0)</f>
        <v>22608.05</v>
      </c>
      <c r="M50" s="74">
        <f t="shared" si="0"/>
        <v>9389</v>
      </c>
      <c r="N50" s="74">
        <f t="shared" si="0"/>
        <v>33323.78</v>
      </c>
    </row>
    <row r="51" spans="1:14" x14ac:dyDescent="0.25">
      <c r="A51" s="217">
        <v>44</v>
      </c>
      <c r="B51" s="73" t="s">
        <v>278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f t="shared" si="0"/>
        <v>0</v>
      </c>
      <c r="N51" s="74">
        <f t="shared" si="0"/>
        <v>0</v>
      </c>
    </row>
    <row r="52" spans="1:14" x14ac:dyDescent="0.25">
      <c r="A52" s="217">
        <v>45</v>
      </c>
      <c r="B52" s="73" t="s">
        <v>279</v>
      </c>
      <c r="C52" s="74">
        <f>VLOOKUP(B52,[4]ACPDisbursement!$B$8:$BJ$49,52,0)</f>
        <v>190</v>
      </c>
      <c r="D52" s="74">
        <f>VLOOKUP(B52,[4]ACPDisbursement!$B$8:$BJ$49,53,0)</f>
        <v>1600.86</v>
      </c>
      <c r="E52" s="74">
        <f>VLOOKUP(B52,[4]ACPDisbursement!$B$8:$BJ$49,54,0)</f>
        <v>28</v>
      </c>
      <c r="F52" s="74">
        <f>VLOOKUP(B52,[4]ACPDisbursement!$B$8:$BJ$49,55,0)</f>
        <v>288.8</v>
      </c>
      <c r="G52" s="74">
        <f>VLOOKUP(B52,[4]ACPDisbursement!$B$8:$BJ$49,56,0)</f>
        <v>694</v>
      </c>
      <c r="H52" s="74">
        <f>VLOOKUP(B52,[4]ACPDisbursement!$B$8:$BJ$49,57,0)</f>
        <v>8592.01</v>
      </c>
      <c r="I52" s="74">
        <f>VLOOKUP(B52,[4]ACPDisbursement!$B$8:$BJ$49,58,0)</f>
        <v>5611</v>
      </c>
      <c r="J52" s="74">
        <f>VLOOKUP(B52,[4]ACPDisbursement!$B$8:$BJ$49,59,0)</f>
        <v>24555.98</v>
      </c>
      <c r="K52" s="74">
        <f>VLOOKUP(B52,[4]ACPDisbursement!$B$8:$BJ$49,60,0)</f>
        <v>30857</v>
      </c>
      <c r="L52" s="74">
        <f>VLOOKUP(B52,[4]ACPDisbursement!$B$8:$BJ$49,61,0)</f>
        <v>90615.39</v>
      </c>
      <c r="M52" s="74">
        <f t="shared" si="0"/>
        <v>37380</v>
      </c>
      <c r="N52" s="74">
        <f t="shared" si="0"/>
        <v>125653.04000000001</v>
      </c>
    </row>
    <row r="53" spans="1:14" x14ac:dyDescent="0.25">
      <c r="A53" s="217">
        <v>46</v>
      </c>
      <c r="B53" s="73" t="s">
        <v>280</v>
      </c>
      <c r="C53" s="74">
        <f>VLOOKUP(B53,[4]ACPDisbursement!$B$8:$BJ$49,52,0)</f>
        <v>5</v>
      </c>
      <c r="D53" s="74">
        <f>VLOOKUP(B53,[4]ACPDisbursement!$B$8:$BJ$49,53,0)</f>
        <v>19.239999999999998</v>
      </c>
      <c r="E53" s="74">
        <f>VLOOKUP(B53,[4]ACPDisbursement!$B$8:$BJ$49,54,0)</f>
        <v>4</v>
      </c>
      <c r="F53" s="74">
        <f>VLOOKUP(B53,[4]ACPDisbursement!$B$8:$BJ$49,55,0)</f>
        <v>18.75</v>
      </c>
      <c r="G53" s="74">
        <f>VLOOKUP(B53,[4]ACPDisbursement!$B$8:$BJ$49,56,0)</f>
        <v>331</v>
      </c>
      <c r="H53" s="74">
        <f>VLOOKUP(B53,[4]ACPDisbursement!$B$8:$BJ$49,57,0)</f>
        <v>3592.41</v>
      </c>
      <c r="I53" s="74">
        <f>VLOOKUP(B53,[4]ACPDisbursement!$B$8:$BJ$49,58,0)</f>
        <v>991</v>
      </c>
      <c r="J53" s="74">
        <f>VLOOKUP(B53,[4]ACPDisbursement!$B$8:$BJ$49,59,0)</f>
        <v>3902.23</v>
      </c>
      <c r="K53" s="74">
        <f>VLOOKUP(B53,[4]ACPDisbursement!$B$8:$BJ$49,60,0)</f>
        <v>9483</v>
      </c>
      <c r="L53" s="74">
        <f>VLOOKUP(B53,[4]ACPDisbursement!$B$8:$BJ$49,61,0)</f>
        <v>36724.559999999998</v>
      </c>
      <c r="M53" s="74">
        <f t="shared" si="0"/>
        <v>10814</v>
      </c>
      <c r="N53" s="74">
        <f t="shared" si="0"/>
        <v>44257.189999999995</v>
      </c>
    </row>
    <row r="54" spans="1:14" x14ac:dyDescent="0.25">
      <c r="A54" s="217">
        <v>47</v>
      </c>
      <c r="B54" s="73" t="s">
        <v>281</v>
      </c>
      <c r="C54" s="74">
        <f>VLOOKUP(B54,[4]ACPDisbursement!$B$8:$BJ$49,52,0)</f>
        <v>139</v>
      </c>
      <c r="D54" s="74">
        <f>VLOOKUP(B54,[4]ACPDisbursement!$B$8:$BJ$49,53,0)</f>
        <v>646.1</v>
      </c>
      <c r="E54" s="74">
        <f>VLOOKUP(B54,[4]ACPDisbursement!$B$8:$BJ$49,54,0)</f>
        <v>4</v>
      </c>
      <c r="F54" s="74">
        <f>VLOOKUP(B54,[4]ACPDisbursement!$B$8:$BJ$49,55,0)</f>
        <v>51.08</v>
      </c>
      <c r="G54" s="74">
        <f>VLOOKUP(B54,[4]ACPDisbursement!$B$8:$BJ$49,56,0)</f>
        <v>368</v>
      </c>
      <c r="H54" s="74">
        <f>VLOOKUP(B54,[4]ACPDisbursement!$B$8:$BJ$49,57,0)</f>
        <v>4117.8999999999996</v>
      </c>
      <c r="I54" s="74">
        <f>VLOOKUP(B54,[4]ACPDisbursement!$B$8:$BJ$49,58,0)</f>
        <v>1112</v>
      </c>
      <c r="J54" s="74">
        <f>VLOOKUP(B54,[4]ACPDisbursement!$B$8:$BJ$49,59,0)</f>
        <v>6118.36</v>
      </c>
      <c r="K54" s="74">
        <f>VLOOKUP(B54,[4]ACPDisbursement!$B$8:$BJ$49,60,0)</f>
        <v>8740</v>
      </c>
      <c r="L54" s="74">
        <f>VLOOKUP(B54,[4]ACPDisbursement!$B$8:$BJ$49,61,0)</f>
        <v>30394.19</v>
      </c>
      <c r="M54" s="74">
        <f t="shared" si="0"/>
        <v>10363</v>
      </c>
      <c r="N54" s="74">
        <f t="shared" si="0"/>
        <v>41327.629999999997</v>
      </c>
    </row>
    <row r="55" spans="1:14" x14ac:dyDescent="0.25">
      <c r="A55" s="217">
        <v>48</v>
      </c>
      <c r="B55" s="73" t="s">
        <v>282</v>
      </c>
      <c r="C55" s="74">
        <f>VLOOKUP(B55,[4]ACPDisbursement!$B$8:$BJ$49,52,0)</f>
        <v>113</v>
      </c>
      <c r="D55" s="74">
        <f>VLOOKUP(B55,[4]ACPDisbursement!$B$8:$BJ$49,53,0)</f>
        <v>737.28</v>
      </c>
      <c r="E55" s="74">
        <f>VLOOKUP(B55,[4]ACPDisbursement!$B$8:$BJ$49,54,0)</f>
        <v>178</v>
      </c>
      <c r="F55" s="74">
        <f>VLOOKUP(B55,[4]ACPDisbursement!$B$8:$BJ$49,55,0)</f>
        <v>879.93</v>
      </c>
      <c r="G55" s="74">
        <f>VLOOKUP(B55,[4]ACPDisbursement!$B$8:$BJ$49,56,0)</f>
        <v>2024</v>
      </c>
      <c r="H55" s="74">
        <f>VLOOKUP(B55,[4]ACPDisbursement!$B$8:$BJ$49,57,0)</f>
        <v>31508.15</v>
      </c>
      <c r="I55" s="74">
        <f>VLOOKUP(B55,[4]ACPDisbursement!$B$8:$BJ$49,58,0)</f>
        <v>5309</v>
      </c>
      <c r="J55" s="74">
        <f>VLOOKUP(B55,[4]ACPDisbursement!$B$8:$BJ$49,59,0)</f>
        <v>26314.81</v>
      </c>
      <c r="K55" s="74">
        <f>VLOOKUP(B55,[4]ACPDisbursement!$B$8:$BJ$49,60,0)</f>
        <v>52922</v>
      </c>
      <c r="L55" s="74">
        <f>VLOOKUP(B55,[4]ACPDisbursement!$B$8:$BJ$49,61,0)</f>
        <v>485163.81</v>
      </c>
      <c r="M55" s="74">
        <f t="shared" si="0"/>
        <v>60546</v>
      </c>
      <c r="N55" s="74">
        <f t="shared" si="0"/>
        <v>544603.98</v>
      </c>
    </row>
    <row r="56" spans="1:14" x14ac:dyDescent="0.25">
      <c r="A56" s="232" t="s">
        <v>74</v>
      </c>
      <c r="B56" s="233"/>
      <c r="C56" s="77">
        <f>SUM(C8:C55)</f>
        <v>6316</v>
      </c>
      <c r="D56" s="77">
        <f>SUM(D8:D55)</f>
        <v>67354.610000000015</v>
      </c>
      <c r="E56" s="77">
        <f t="shared" ref="E56:L56" si="1">SUM(E8:E55)</f>
        <v>1123</v>
      </c>
      <c r="F56" s="77">
        <f t="shared" si="1"/>
        <v>10083.399999999998</v>
      </c>
      <c r="G56" s="77">
        <f t="shared" si="1"/>
        <v>31532</v>
      </c>
      <c r="H56" s="77">
        <f t="shared" si="1"/>
        <v>526508.73</v>
      </c>
      <c r="I56" s="77">
        <f t="shared" si="1"/>
        <v>106011</v>
      </c>
      <c r="J56" s="77">
        <f t="shared" si="1"/>
        <v>475933.45999999979</v>
      </c>
      <c r="K56" s="77">
        <f t="shared" si="1"/>
        <v>895799</v>
      </c>
      <c r="L56" s="77">
        <f t="shared" si="1"/>
        <v>5041761.8999999994</v>
      </c>
      <c r="M56" s="77">
        <f>SUM(M8:M55)</f>
        <v>1040781</v>
      </c>
      <c r="N56" s="77">
        <f>SUM(N8:N55)</f>
        <v>6121642.1000000015</v>
      </c>
    </row>
  </sheetData>
  <mergeCells count="14">
    <mergeCell ref="I6:J6"/>
    <mergeCell ref="K6:L6"/>
    <mergeCell ref="M6:N6"/>
    <mergeCell ref="A56:B56"/>
    <mergeCell ref="A1:N1"/>
    <mergeCell ref="A2:N2"/>
    <mergeCell ref="A3:N3"/>
    <mergeCell ref="A4:N4"/>
    <mergeCell ref="K5:L5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1D10-913F-4370-B32B-4288479073FE}">
  <dimension ref="A1:E48"/>
  <sheetViews>
    <sheetView workbookViewId="0">
      <selection activeCell="L14" sqref="L14"/>
    </sheetView>
  </sheetViews>
  <sheetFormatPr defaultRowHeight="15" x14ac:dyDescent="0.25"/>
  <cols>
    <col min="1" max="1" width="8.28515625" bestFit="1" customWidth="1"/>
    <col min="2" max="2" width="21.7109375" bestFit="1" customWidth="1"/>
    <col min="3" max="3" width="11.5703125" bestFit="1" customWidth="1"/>
    <col min="4" max="4" width="18.42578125" bestFit="1" customWidth="1"/>
    <col min="5" max="5" width="14.5703125" bestFit="1" customWidth="1"/>
  </cols>
  <sheetData>
    <row r="1" spans="1:5" x14ac:dyDescent="0.25">
      <c r="A1" s="125" t="s">
        <v>0</v>
      </c>
      <c r="B1" s="125"/>
      <c r="C1" s="125"/>
      <c r="D1" s="125"/>
      <c r="E1" s="125"/>
    </row>
    <row r="2" spans="1:5" x14ac:dyDescent="0.25">
      <c r="A2" s="125" t="s">
        <v>1</v>
      </c>
      <c r="B2" s="125"/>
      <c r="C2" s="125"/>
      <c r="D2" s="125"/>
      <c r="E2" s="125"/>
    </row>
    <row r="3" spans="1:5" ht="15.75" x14ac:dyDescent="0.25">
      <c r="A3" s="126" t="s">
        <v>85</v>
      </c>
      <c r="B3" s="126"/>
      <c r="C3" s="126"/>
      <c r="D3" s="126"/>
      <c r="E3" s="126"/>
    </row>
    <row r="4" spans="1:5" x14ac:dyDescent="0.25">
      <c r="A4" s="125" t="s">
        <v>3</v>
      </c>
      <c r="B4" s="125"/>
      <c r="C4" s="125"/>
      <c r="D4" s="125"/>
      <c r="E4" s="125"/>
    </row>
    <row r="5" spans="1:5" ht="15.75" x14ac:dyDescent="0.25">
      <c r="A5" s="28"/>
      <c r="B5" s="29"/>
      <c r="C5" s="29"/>
      <c r="D5" s="30" t="s">
        <v>76</v>
      </c>
      <c r="E5" s="19" t="s">
        <v>86</v>
      </c>
    </row>
    <row r="6" spans="1:5" ht="15.75" x14ac:dyDescent="0.25">
      <c r="A6" s="31" t="s">
        <v>87</v>
      </c>
      <c r="B6" s="32" t="s">
        <v>88</v>
      </c>
      <c r="C6" s="33" t="s">
        <v>78</v>
      </c>
      <c r="D6" s="34" t="s">
        <v>79</v>
      </c>
      <c r="E6" s="34" t="s">
        <v>80</v>
      </c>
    </row>
    <row r="7" spans="1:5" ht="15.75" x14ac:dyDescent="0.25">
      <c r="A7" s="15">
        <v>1</v>
      </c>
      <c r="B7" s="8" t="s">
        <v>89</v>
      </c>
      <c r="C7" s="35">
        <v>3824534</v>
      </c>
      <c r="D7" s="35">
        <v>2671533</v>
      </c>
      <c r="E7" s="36">
        <f t="shared" ref="E7:E48" si="0">D7/C7%</f>
        <v>69.852510135875377</v>
      </c>
    </row>
    <row r="8" spans="1:5" ht="15.75" x14ac:dyDescent="0.25">
      <c r="A8" s="15">
        <v>2</v>
      </c>
      <c r="B8" s="8" t="s">
        <v>90</v>
      </c>
      <c r="C8" s="35">
        <v>1992709</v>
      </c>
      <c r="D8" s="35">
        <v>1736458</v>
      </c>
      <c r="E8" s="36">
        <f t="shared" si="0"/>
        <v>87.140570951403333</v>
      </c>
    </row>
    <row r="9" spans="1:5" ht="15.75" x14ac:dyDescent="0.25">
      <c r="A9" s="15">
        <v>3</v>
      </c>
      <c r="B9" s="8" t="s">
        <v>91</v>
      </c>
      <c r="C9" s="35">
        <v>553922</v>
      </c>
      <c r="D9" s="35">
        <v>2010419</v>
      </c>
      <c r="E9" s="36">
        <f t="shared" si="0"/>
        <v>362.94261646946683</v>
      </c>
    </row>
    <row r="10" spans="1:5" ht="15.75" x14ac:dyDescent="0.25">
      <c r="A10" s="15">
        <v>4</v>
      </c>
      <c r="B10" s="8" t="s">
        <v>92</v>
      </c>
      <c r="C10" s="35">
        <v>827482</v>
      </c>
      <c r="D10" s="35">
        <v>698335</v>
      </c>
      <c r="E10" s="36">
        <f t="shared" si="0"/>
        <v>84.392772289910837</v>
      </c>
    </row>
    <row r="11" spans="1:5" ht="15.75" x14ac:dyDescent="0.25">
      <c r="A11" s="15">
        <v>5</v>
      </c>
      <c r="B11" s="8" t="s">
        <v>93</v>
      </c>
      <c r="C11" s="35">
        <v>670657</v>
      </c>
      <c r="D11" s="35">
        <v>682525</v>
      </c>
      <c r="E11" s="36">
        <f t="shared" si="0"/>
        <v>101.76960801124868</v>
      </c>
    </row>
    <row r="12" spans="1:5" ht="15.75" x14ac:dyDescent="0.25">
      <c r="A12" s="15">
        <v>6</v>
      </c>
      <c r="B12" s="8" t="s">
        <v>94</v>
      </c>
      <c r="C12" s="35">
        <v>721110</v>
      </c>
      <c r="D12" s="35">
        <v>921310</v>
      </c>
      <c r="E12" s="36">
        <f t="shared" si="0"/>
        <v>127.76275464214891</v>
      </c>
    </row>
    <row r="13" spans="1:5" ht="15.75" x14ac:dyDescent="0.25">
      <c r="A13" s="15">
        <v>7</v>
      </c>
      <c r="B13" s="8" t="s">
        <v>95</v>
      </c>
      <c r="C13" s="35">
        <v>789048</v>
      </c>
      <c r="D13" s="35">
        <v>729560</v>
      </c>
      <c r="E13" s="36">
        <f t="shared" si="0"/>
        <v>92.460788190325559</v>
      </c>
    </row>
    <row r="14" spans="1:5" ht="15.75" x14ac:dyDescent="0.25">
      <c r="A14" s="15">
        <v>8</v>
      </c>
      <c r="B14" s="8" t="s">
        <v>96</v>
      </c>
      <c r="C14" s="35">
        <v>1215815</v>
      </c>
      <c r="D14" s="35">
        <v>892532</v>
      </c>
      <c r="E14" s="36">
        <f t="shared" si="0"/>
        <v>73.410181647701336</v>
      </c>
    </row>
    <row r="15" spans="1:5" ht="15.75" x14ac:dyDescent="0.25">
      <c r="A15" s="15">
        <v>9</v>
      </c>
      <c r="B15" s="8" t="s">
        <v>97</v>
      </c>
      <c r="C15" s="35">
        <v>2053075</v>
      </c>
      <c r="D15" s="35">
        <v>3131194</v>
      </c>
      <c r="E15" s="36">
        <f t="shared" si="0"/>
        <v>152.51240212851454</v>
      </c>
    </row>
    <row r="16" spans="1:5" ht="15.75" x14ac:dyDescent="0.25">
      <c r="A16" s="15">
        <v>10</v>
      </c>
      <c r="B16" s="8" t="s">
        <v>98</v>
      </c>
      <c r="C16" s="35">
        <v>2839118</v>
      </c>
      <c r="D16" s="35">
        <v>2661091</v>
      </c>
      <c r="E16" s="36">
        <f t="shared" si="0"/>
        <v>93.729496273138352</v>
      </c>
    </row>
    <row r="17" spans="1:5" ht="15.75" x14ac:dyDescent="0.25">
      <c r="A17" s="15">
        <v>11</v>
      </c>
      <c r="B17" s="8" t="s">
        <v>99</v>
      </c>
      <c r="C17" s="35">
        <v>696012</v>
      </c>
      <c r="D17" s="35">
        <v>719672</v>
      </c>
      <c r="E17" s="36">
        <f t="shared" si="0"/>
        <v>103.39936667758602</v>
      </c>
    </row>
    <row r="18" spans="1:5" ht="15.75" x14ac:dyDescent="0.25">
      <c r="A18" s="15">
        <v>12</v>
      </c>
      <c r="B18" s="8" t="s">
        <v>100</v>
      </c>
      <c r="C18" s="35">
        <v>1338683</v>
      </c>
      <c r="D18" s="35">
        <v>1237716</v>
      </c>
      <c r="E18" s="36">
        <f t="shared" si="0"/>
        <v>92.457736446940757</v>
      </c>
    </row>
    <row r="19" spans="1:5" ht="15.75" x14ac:dyDescent="0.25">
      <c r="A19" s="15">
        <v>13</v>
      </c>
      <c r="B19" s="8" t="s">
        <v>101</v>
      </c>
      <c r="C19" s="35">
        <v>1263254</v>
      </c>
      <c r="D19" s="35">
        <v>1327277</v>
      </c>
      <c r="E19" s="36">
        <f t="shared" si="0"/>
        <v>105.06810190191362</v>
      </c>
    </row>
    <row r="20" spans="1:5" ht="15.75" x14ac:dyDescent="0.25">
      <c r="A20" s="15">
        <v>14</v>
      </c>
      <c r="B20" s="8" t="s">
        <v>102</v>
      </c>
      <c r="C20" s="35">
        <v>919776</v>
      </c>
      <c r="D20" s="35">
        <v>768949</v>
      </c>
      <c r="E20" s="36">
        <f t="shared" si="0"/>
        <v>83.601768256618996</v>
      </c>
    </row>
    <row r="21" spans="1:5" ht="15.75" x14ac:dyDescent="0.25">
      <c r="A21" s="15">
        <v>15</v>
      </c>
      <c r="B21" s="8" t="s">
        <v>103</v>
      </c>
      <c r="C21" s="35">
        <v>318216</v>
      </c>
      <c r="D21" s="35">
        <v>315922</v>
      </c>
      <c r="E21" s="36">
        <f t="shared" si="0"/>
        <v>99.279106016039421</v>
      </c>
    </row>
    <row r="22" spans="1:5" ht="15.75" x14ac:dyDescent="0.25">
      <c r="A22" s="15">
        <v>16</v>
      </c>
      <c r="B22" s="8" t="s">
        <v>104</v>
      </c>
      <c r="C22" s="35">
        <v>507031</v>
      </c>
      <c r="D22" s="35">
        <v>378239</v>
      </c>
      <c r="E22" s="36">
        <f t="shared" si="0"/>
        <v>74.598791789851106</v>
      </c>
    </row>
    <row r="23" spans="1:5" ht="15.75" x14ac:dyDescent="0.25">
      <c r="A23" s="15">
        <v>17</v>
      </c>
      <c r="B23" s="8" t="s">
        <v>105</v>
      </c>
      <c r="C23" s="35">
        <v>797318</v>
      </c>
      <c r="D23" s="35">
        <v>666525</v>
      </c>
      <c r="E23" s="36">
        <f t="shared" si="0"/>
        <v>83.595880188331378</v>
      </c>
    </row>
    <row r="24" spans="1:5" ht="15.75" x14ac:dyDescent="0.25">
      <c r="A24" s="15">
        <v>18</v>
      </c>
      <c r="B24" s="8" t="s">
        <v>106</v>
      </c>
      <c r="C24" s="35">
        <v>783566</v>
      </c>
      <c r="D24" s="35">
        <v>476090</v>
      </c>
      <c r="E24" s="36">
        <f t="shared" si="0"/>
        <v>60.759399973965181</v>
      </c>
    </row>
    <row r="25" spans="1:5" ht="15.75" x14ac:dyDescent="0.25">
      <c r="A25" s="15">
        <v>19</v>
      </c>
      <c r="B25" s="8" t="s">
        <v>107</v>
      </c>
      <c r="C25" s="35">
        <v>1887621</v>
      </c>
      <c r="D25" s="35">
        <v>2649924</v>
      </c>
      <c r="E25" s="36">
        <f t="shared" si="0"/>
        <v>140.38432503134899</v>
      </c>
    </row>
    <row r="26" spans="1:5" ht="15.75" x14ac:dyDescent="0.25">
      <c r="A26" s="15">
        <v>20</v>
      </c>
      <c r="B26" s="8" t="s">
        <v>108</v>
      </c>
      <c r="C26" s="35">
        <v>1089865</v>
      </c>
      <c r="D26" s="35">
        <v>1944951</v>
      </c>
      <c r="E26" s="36">
        <f t="shared" si="0"/>
        <v>178.45797415276203</v>
      </c>
    </row>
    <row r="27" spans="1:5" ht="15.75" x14ac:dyDescent="0.25">
      <c r="A27" s="15">
        <v>21</v>
      </c>
      <c r="B27" s="8" t="s">
        <v>109</v>
      </c>
      <c r="C27" s="35">
        <v>23609748</v>
      </c>
      <c r="D27" s="35">
        <v>22342001</v>
      </c>
      <c r="E27" s="36">
        <f t="shared" si="0"/>
        <v>94.630408592247576</v>
      </c>
    </row>
    <row r="28" spans="1:5" ht="15.75" x14ac:dyDescent="0.25">
      <c r="A28" s="15">
        <v>22</v>
      </c>
      <c r="B28" s="8" t="s">
        <v>110</v>
      </c>
      <c r="C28" s="35">
        <v>370787</v>
      </c>
      <c r="D28" s="35">
        <v>546047</v>
      </c>
      <c r="E28" s="36">
        <f t="shared" si="0"/>
        <v>147.26702931871938</v>
      </c>
    </row>
    <row r="29" spans="1:5" ht="15.75" x14ac:dyDescent="0.25">
      <c r="A29" s="15">
        <v>23</v>
      </c>
      <c r="B29" s="8" t="s">
        <v>111</v>
      </c>
      <c r="C29" s="35">
        <v>795937</v>
      </c>
      <c r="D29" s="35">
        <v>690063</v>
      </c>
      <c r="E29" s="36">
        <f t="shared" si="0"/>
        <v>86.698193449984103</v>
      </c>
    </row>
    <row r="30" spans="1:5" ht="15.75" x14ac:dyDescent="0.25">
      <c r="A30" s="15">
        <v>24</v>
      </c>
      <c r="B30" s="8" t="s">
        <v>112</v>
      </c>
      <c r="C30" s="35">
        <v>657047</v>
      </c>
      <c r="D30" s="35">
        <v>810812</v>
      </c>
      <c r="E30" s="36">
        <f t="shared" si="0"/>
        <v>123.40243544221342</v>
      </c>
    </row>
    <row r="31" spans="1:5" ht="15.75" x14ac:dyDescent="0.25">
      <c r="A31" s="15">
        <v>25</v>
      </c>
      <c r="B31" s="8" t="s">
        <v>113</v>
      </c>
      <c r="C31" s="35">
        <v>1945635</v>
      </c>
      <c r="D31" s="35">
        <v>1520819</v>
      </c>
      <c r="E31" s="36">
        <f t="shared" si="0"/>
        <v>78.165688836806495</v>
      </c>
    </row>
    <row r="32" spans="1:5" ht="15.75" x14ac:dyDescent="0.25">
      <c r="A32" s="15">
        <v>26</v>
      </c>
      <c r="B32" s="8" t="s">
        <v>114</v>
      </c>
      <c r="C32" s="35">
        <v>5642138</v>
      </c>
      <c r="D32" s="35">
        <v>4825082</v>
      </c>
      <c r="E32" s="36">
        <f t="shared" si="0"/>
        <v>85.51868103899622</v>
      </c>
    </row>
    <row r="33" spans="1:5" ht="15.75" x14ac:dyDescent="0.25">
      <c r="A33" s="15">
        <v>27</v>
      </c>
      <c r="B33" s="8" t="s">
        <v>115</v>
      </c>
      <c r="C33" s="35">
        <v>628562</v>
      </c>
      <c r="D33" s="35">
        <v>441725</v>
      </c>
      <c r="E33" s="36">
        <f t="shared" si="0"/>
        <v>70.275485950471079</v>
      </c>
    </row>
    <row r="34" spans="1:5" ht="15.75" x14ac:dyDescent="0.25">
      <c r="A34" s="15">
        <v>28</v>
      </c>
      <c r="B34" s="8" t="s">
        <v>116</v>
      </c>
      <c r="C34" s="35">
        <v>1212611</v>
      </c>
      <c r="D34" s="35">
        <v>1839640</v>
      </c>
      <c r="E34" s="36">
        <f t="shared" si="0"/>
        <v>151.70899818655775</v>
      </c>
    </row>
    <row r="35" spans="1:5" ht="15.75" x14ac:dyDescent="0.25">
      <c r="A35" s="15">
        <v>29</v>
      </c>
      <c r="B35" s="8" t="s">
        <v>117</v>
      </c>
      <c r="C35" s="35">
        <v>3541769</v>
      </c>
      <c r="D35" s="35">
        <v>2701643</v>
      </c>
      <c r="E35" s="36">
        <f t="shared" si="0"/>
        <v>76.279480677593597</v>
      </c>
    </row>
    <row r="36" spans="1:5" ht="15.75" x14ac:dyDescent="0.25">
      <c r="A36" s="15">
        <v>30</v>
      </c>
      <c r="B36" s="8" t="s">
        <v>118</v>
      </c>
      <c r="C36" s="35">
        <v>927389</v>
      </c>
      <c r="D36" s="35">
        <v>921318</v>
      </c>
      <c r="E36" s="36">
        <f t="shared" si="0"/>
        <v>99.345366399644604</v>
      </c>
    </row>
    <row r="37" spans="1:5" ht="15.75" x14ac:dyDescent="0.25">
      <c r="A37" s="15">
        <v>31</v>
      </c>
      <c r="B37" s="8" t="s">
        <v>119</v>
      </c>
      <c r="C37" s="35">
        <v>725519</v>
      </c>
      <c r="D37" s="35">
        <v>982458</v>
      </c>
      <c r="E37" s="36">
        <f t="shared" si="0"/>
        <v>135.41451016444779</v>
      </c>
    </row>
    <row r="38" spans="1:5" ht="15.75" x14ac:dyDescent="0.25">
      <c r="A38" s="15">
        <v>32</v>
      </c>
      <c r="B38" s="8" t="s">
        <v>120</v>
      </c>
      <c r="C38" s="35">
        <v>1385917</v>
      </c>
      <c r="D38" s="35">
        <v>992062</v>
      </c>
      <c r="E38" s="36">
        <f t="shared" si="0"/>
        <v>71.581631511843781</v>
      </c>
    </row>
    <row r="39" spans="1:5" ht="15.75" x14ac:dyDescent="0.25">
      <c r="A39" s="15">
        <v>33</v>
      </c>
      <c r="B39" s="8" t="s">
        <v>121</v>
      </c>
      <c r="C39" s="35">
        <v>249246</v>
      </c>
      <c r="D39" s="35">
        <v>407789</v>
      </c>
      <c r="E39" s="36">
        <f t="shared" si="0"/>
        <v>163.60904487935613</v>
      </c>
    </row>
    <row r="40" spans="1:5" ht="15.75" x14ac:dyDescent="0.25">
      <c r="A40" s="15">
        <v>34</v>
      </c>
      <c r="B40" s="8" t="s">
        <v>122</v>
      </c>
      <c r="C40" s="35">
        <v>293892</v>
      </c>
      <c r="D40" s="35">
        <v>436591</v>
      </c>
      <c r="E40" s="36">
        <f t="shared" si="0"/>
        <v>148.55491132797081</v>
      </c>
    </row>
    <row r="41" spans="1:5" ht="15.75" x14ac:dyDescent="0.25">
      <c r="A41" s="15">
        <v>35</v>
      </c>
      <c r="B41" s="8" t="s">
        <v>123</v>
      </c>
      <c r="C41" s="35">
        <v>894480</v>
      </c>
      <c r="D41" s="35">
        <v>621984</v>
      </c>
      <c r="E41" s="36">
        <f t="shared" si="0"/>
        <v>69.535819694123973</v>
      </c>
    </row>
    <row r="42" spans="1:5" ht="15.75" x14ac:dyDescent="0.25">
      <c r="A42" s="15">
        <v>36</v>
      </c>
      <c r="B42" s="8" t="s">
        <v>124</v>
      </c>
      <c r="C42" s="35">
        <v>162305</v>
      </c>
      <c r="D42" s="35">
        <v>114951</v>
      </c>
      <c r="E42" s="36">
        <f t="shared" si="0"/>
        <v>70.824065802039371</v>
      </c>
    </row>
    <row r="43" spans="1:5" ht="15.75" x14ac:dyDescent="0.25">
      <c r="A43" s="15">
        <v>37</v>
      </c>
      <c r="B43" s="8" t="s">
        <v>125</v>
      </c>
      <c r="C43" s="35">
        <v>890030</v>
      </c>
      <c r="D43" s="35">
        <v>729012</v>
      </c>
      <c r="E43" s="36">
        <f t="shared" si="0"/>
        <v>81.908699706751463</v>
      </c>
    </row>
    <row r="44" spans="1:5" ht="15.75" x14ac:dyDescent="0.25">
      <c r="A44" s="15">
        <v>38</v>
      </c>
      <c r="B44" s="8" t="s">
        <v>126</v>
      </c>
      <c r="C44" s="37">
        <v>2163974</v>
      </c>
      <c r="D44" s="35">
        <v>2288876</v>
      </c>
      <c r="E44" s="36">
        <f t="shared" si="0"/>
        <v>105.77188080817976</v>
      </c>
    </row>
    <row r="45" spans="1:5" ht="15.75" x14ac:dyDescent="0.25">
      <c r="A45" s="15">
        <v>39</v>
      </c>
      <c r="B45" s="8" t="s">
        <v>127</v>
      </c>
      <c r="C45" s="35">
        <v>902953</v>
      </c>
      <c r="D45" s="35">
        <v>476786</v>
      </c>
      <c r="E45" s="36">
        <f t="shared" si="0"/>
        <v>52.802969811274778</v>
      </c>
    </row>
    <row r="46" spans="1:5" ht="15.75" x14ac:dyDescent="0.25">
      <c r="A46" s="15">
        <v>40</v>
      </c>
      <c r="B46" s="8" t="s">
        <v>128</v>
      </c>
      <c r="C46" s="35">
        <v>904967</v>
      </c>
      <c r="D46" s="35">
        <v>1002702</v>
      </c>
      <c r="E46" s="36">
        <f t="shared" si="0"/>
        <v>110.79984132018073</v>
      </c>
    </row>
    <row r="47" spans="1:5" ht="15.75" x14ac:dyDescent="0.25">
      <c r="A47" s="15">
        <v>41</v>
      </c>
      <c r="B47" s="8" t="s">
        <v>129</v>
      </c>
      <c r="C47" s="35">
        <v>4885726</v>
      </c>
      <c r="D47" s="35">
        <v>3884061</v>
      </c>
      <c r="E47" s="36">
        <f t="shared" si="0"/>
        <v>79.498133951842561</v>
      </c>
    </row>
    <row r="48" spans="1:5" ht="15.75" x14ac:dyDescent="0.25">
      <c r="A48" s="135" t="s">
        <v>74</v>
      </c>
      <c r="B48" s="136"/>
      <c r="C48" s="38">
        <f>SUM(C7:C47)</f>
        <v>77879444</v>
      </c>
      <c r="D48" s="38">
        <f>SUM(D7:D47)</f>
        <v>75196644</v>
      </c>
      <c r="E48" s="39">
        <f t="shared" si="0"/>
        <v>96.555188555275265</v>
      </c>
    </row>
  </sheetData>
  <mergeCells count="5">
    <mergeCell ref="A1:E1"/>
    <mergeCell ref="A2:E2"/>
    <mergeCell ref="A3:E3"/>
    <mergeCell ref="A4:E4"/>
    <mergeCell ref="A48:B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E7C8-2F49-487A-87DD-2A7B3D7EF17B}">
  <dimension ref="A1:W66"/>
  <sheetViews>
    <sheetView topLeftCell="B1" workbookViewId="0">
      <selection activeCell="E25" sqref="E25"/>
    </sheetView>
  </sheetViews>
  <sheetFormatPr defaultRowHeight="15" x14ac:dyDescent="0.25"/>
  <cols>
    <col min="2" max="2" width="43.140625" bestFit="1" customWidth="1"/>
    <col min="3" max="3" width="15.85546875" bestFit="1" customWidth="1"/>
    <col min="4" max="4" width="11.5703125" bestFit="1" customWidth="1"/>
    <col min="5" max="5" width="15.5703125" bestFit="1" customWidth="1"/>
    <col min="6" max="7" width="11.5703125" bestFit="1" customWidth="1"/>
    <col min="8" max="8" width="7" bestFit="1" customWidth="1"/>
    <col min="9" max="9" width="10.28515625" bestFit="1" customWidth="1"/>
    <col min="10" max="10" width="15.5703125" bestFit="1" customWidth="1"/>
    <col min="11" max="11" width="7" bestFit="1" customWidth="1"/>
    <col min="12" max="12" width="7.7109375" bestFit="1" customWidth="1"/>
    <col min="13" max="13" width="14.28515625" bestFit="1" customWidth="1"/>
    <col min="14" max="14" width="7" bestFit="1" customWidth="1"/>
    <col min="15" max="15" width="9" bestFit="1" customWidth="1"/>
    <col min="16" max="16" width="10.28515625" bestFit="1" customWidth="1"/>
    <col min="17" max="17" width="7" bestFit="1" customWidth="1"/>
    <col min="18" max="18" width="18.42578125" bestFit="1" customWidth="1"/>
    <col min="19" max="19" width="15.5703125" bestFit="1" customWidth="1"/>
    <col min="20" max="20" width="14.5703125" bestFit="1" customWidth="1"/>
    <col min="21" max="22" width="11.5703125" bestFit="1" customWidth="1"/>
    <col min="23" max="23" width="7" bestFit="1" customWidth="1"/>
  </cols>
  <sheetData>
    <row r="1" spans="1:23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3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ht="15.75" x14ac:dyDescent="0.25">
      <c r="A3" s="126" t="s">
        <v>130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</row>
    <row r="4" spans="1:23" x14ac:dyDescent="0.25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spans="1:23" ht="15.75" x14ac:dyDescent="0.25">
      <c r="A5" s="1"/>
      <c r="B5" s="40"/>
      <c r="C5" s="1"/>
      <c r="D5" s="1"/>
      <c r="E5" s="1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9" t="s">
        <v>76</v>
      </c>
      <c r="S5" s="30"/>
      <c r="T5" s="41" t="s">
        <v>131</v>
      </c>
      <c r="U5" s="41"/>
      <c r="V5" s="1"/>
      <c r="W5" s="1"/>
    </row>
    <row r="6" spans="1:23" ht="15.75" x14ac:dyDescent="0.25">
      <c r="A6" s="137" t="s">
        <v>5</v>
      </c>
      <c r="B6" s="138" t="s">
        <v>6</v>
      </c>
      <c r="C6" s="137" t="s">
        <v>132</v>
      </c>
      <c r="D6" s="137" t="s">
        <v>79</v>
      </c>
      <c r="E6" s="137"/>
      <c r="F6" s="137" t="s">
        <v>133</v>
      </c>
      <c r="G6" s="137"/>
      <c r="H6" s="137" t="s">
        <v>134</v>
      </c>
      <c r="I6" s="137" t="s">
        <v>135</v>
      </c>
      <c r="J6" s="137"/>
      <c r="K6" s="137" t="s">
        <v>134</v>
      </c>
      <c r="L6" s="137" t="s">
        <v>136</v>
      </c>
      <c r="M6" s="137"/>
      <c r="N6" s="137" t="s">
        <v>134</v>
      </c>
      <c r="O6" s="137" t="s">
        <v>137</v>
      </c>
      <c r="P6" s="137"/>
      <c r="Q6" s="137" t="s">
        <v>134</v>
      </c>
      <c r="R6" s="137" t="s">
        <v>138</v>
      </c>
      <c r="S6" s="137"/>
      <c r="T6" s="137" t="s">
        <v>134</v>
      </c>
      <c r="U6" s="137" t="s">
        <v>139</v>
      </c>
      <c r="V6" s="137"/>
      <c r="W6" s="137" t="s">
        <v>134</v>
      </c>
    </row>
    <row r="7" spans="1:23" ht="15.75" x14ac:dyDescent="0.25">
      <c r="A7" s="137"/>
      <c r="B7" s="138"/>
      <c r="C7" s="137"/>
      <c r="D7" s="42" t="s">
        <v>140</v>
      </c>
      <c r="E7" s="43" t="s">
        <v>141</v>
      </c>
      <c r="F7" s="42" t="s">
        <v>140</v>
      </c>
      <c r="G7" s="42" t="s">
        <v>141</v>
      </c>
      <c r="H7" s="137"/>
      <c r="I7" s="42" t="s">
        <v>140</v>
      </c>
      <c r="J7" s="42" t="s">
        <v>141</v>
      </c>
      <c r="K7" s="137"/>
      <c r="L7" s="42" t="s">
        <v>140</v>
      </c>
      <c r="M7" s="42" t="s">
        <v>141</v>
      </c>
      <c r="N7" s="137"/>
      <c r="O7" s="42" t="s">
        <v>140</v>
      </c>
      <c r="P7" s="42" t="s">
        <v>141</v>
      </c>
      <c r="Q7" s="137"/>
      <c r="R7" s="42" t="s">
        <v>140</v>
      </c>
      <c r="S7" s="42" t="s">
        <v>141</v>
      </c>
      <c r="T7" s="137"/>
      <c r="U7" s="42" t="s">
        <v>140</v>
      </c>
      <c r="V7" s="42" t="s">
        <v>141</v>
      </c>
      <c r="W7" s="137"/>
    </row>
    <row r="8" spans="1:23" ht="15.75" x14ac:dyDescent="0.25">
      <c r="A8" s="124" t="s">
        <v>13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</row>
    <row r="9" spans="1:23" x14ac:dyDescent="0.25">
      <c r="A9" s="7">
        <v>1</v>
      </c>
      <c r="B9" s="8" t="s">
        <v>14</v>
      </c>
      <c r="C9" s="22">
        <f>'[1]CD RATIO'!L10</f>
        <v>7087199</v>
      </c>
      <c r="D9" s="22">
        <f>R9+U9</f>
        <v>1620483</v>
      </c>
      <c r="E9" s="22">
        <f>S9+V9</f>
        <v>5987031</v>
      </c>
      <c r="F9" s="22">
        <f>'[1]OS AGRI'!O10</f>
        <v>1047570</v>
      </c>
      <c r="G9" s="22">
        <f>'[1]OS AGRI'!P10</f>
        <v>2069935</v>
      </c>
      <c r="H9" s="23">
        <f t="shared" ref="H9:H21" si="0">G9/E9%</f>
        <v>34.573647605966968</v>
      </c>
      <c r="I9" s="9">
        <f>'[1]OS MSME'!C9+'[1]OS MSME'!E9+'[1]OS MSME'!G9</f>
        <v>130925</v>
      </c>
      <c r="J9" s="22">
        <f>'[1]OS MSME'!D9+'[1]OS MSME'!F9+'[1]OS MSME'!H9</f>
        <v>1096101</v>
      </c>
      <c r="K9" s="23">
        <f>J9/E9%</f>
        <v>18.307922574645097</v>
      </c>
      <c r="L9" s="9">
        <f>'[1]OS MSME'!I9</f>
        <v>376</v>
      </c>
      <c r="M9" s="22">
        <f>'[1]OS MSME'!J9</f>
        <v>129414</v>
      </c>
      <c r="N9" s="23">
        <f t="shared" ref="N9:N21" si="1">M9/E9%</f>
        <v>2.1615722383932874</v>
      </c>
      <c r="O9" s="9">
        <f>'[1]OS OPS'!O9</f>
        <v>39852</v>
      </c>
      <c r="P9" s="22">
        <f>'[1]OS OPS'!P9</f>
        <v>374767</v>
      </c>
      <c r="Q9" s="23">
        <f t="shared" ref="Q9:Q21" si="2">P9/E9%</f>
        <v>6.259646893426809</v>
      </c>
      <c r="R9" s="22">
        <f>F9+I9+L9+O9</f>
        <v>1218723</v>
      </c>
      <c r="S9" s="22">
        <f>G9+J9+M9+P9</f>
        <v>3670217</v>
      </c>
      <c r="T9" s="23">
        <f t="shared" ref="T9:T21" si="3">S9/E9%</f>
        <v>61.302789312432161</v>
      </c>
      <c r="U9" s="9">
        <f>'[1]OS NPS'!M9</f>
        <v>401760</v>
      </c>
      <c r="V9" s="9">
        <f>'[1]OS NPS'!N9</f>
        <v>2316814</v>
      </c>
      <c r="W9" s="23">
        <f t="shared" ref="W9:W21" si="4">V9/E9%</f>
        <v>38.697210687567846</v>
      </c>
    </row>
    <row r="10" spans="1:23" x14ac:dyDescent="0.25">
      <c r="A10" s="7">
        <v>2</v>
      </c>
      <c r="B10" s="8" t="s">
        <v>15</v>
      </c>
      <c r="C10" s="22">
        <f>'[1]CD RATIO'!L11</f>
        <v>1191071</v>
      </c>
      <c r="D10" s="9">
        <f t="shared" ref="D10:E20" si="5">R10+U10</f>
        <v>244678</v>
      </c>
      <c r="E10" s="9">
        <f t="shared" si="5"/>
        <v>1006941</v>
      </c>
      <c r="F10" s="22">
        <f>'[1]OS AGRI'!O11</f>
        <v>179587</v>
      </c>
      <c r="G10" s="22">
        <f>'[1]OS AGRI'!P11</f>
        <v>296734</v>
      </c>
      <c r="H10" s="23">
        <f t="shared" si="0"/>
        <v>29.468856665882111</v>
      </c>
      <c r="I10" s="9">
        <f>'[1]OS MSME'!C10+'[1]OS MSME'!E10+'[1]OS MSME'!G10</f>
        <v>22629</v>
      </c>
      <c r="J10" s="22">
        <f>'[1]OS MSME'!D10+'[1]OS MSME'!F10+'[1]OS MSME'!H10</f>
        <v>180800</v>
      </c>
      <c r="K10" s="23">
        <f t="shared" ref="K10:K21" si="6">J10/E10%</f>
        <v>17.955371764582036</v>
      </c>
      <c r="L10" s="9">
        <f>'[1]OS MSME'!I10</f>
        <v>267</v>
      </c>
      <c r="M10" s="22">
        <f>'[1]OS MSME'!J10</f>
        <v>17010</v>
      </c>
      <c r="N10" s="23">
        <f t="shared" si="1"/>
        <v>1.6892747440018829</v>
      </c>
      <c r="O10" s="9">
        <f>'[1]OS OPS'!O10</f>
        <v>10747</v>
      </c>
      <c r="P10" s="22">
        <f>'[1]OS OPS'!P10</f>
        <v>145040</v>
      </c>
      <c r="Q10" s="23">
        <f t="shared" si="2"/>
        <v>14.404021685481077</v>
      </c>
      <c r="R10" s="22">
        <f t="shared" ref="R10:S20" si="7">F10+I10+L10+O10</f>
        <v>213230</v>
      </c>
      <c r="S10" s="22">
        <f t="shared" si="7"/>
        <v>639584</v>
      </c>
      <c r="T10" s="23">
        <f t="shared" si="3"/>
        <v>63.517524859947109</v>
      </c>
      <c r="U10" s="9">
        <f>'[1]OS NPS'!M10</f>
        <v>31448</v>
      </c>
      <c r="V10" s="9">
        <f>'[1]OS NPS'!N10</f>
        <v>367357</v>
      </c>
      <c r="W10" s="23">
        <f t="shared" si="4"/>
        <v>36.482475140052891</v>
      </c>
    </row>
    <row r="11" spans="1:23" x14ac:dyDescent="0.25">
      <c r="A11" s="7">
        <v>3</v>
      </c>
      <c r="B11" s="8" t="s">
        <v>16</v>
      </c>
      <c r="C11" s="22">
        <f>'[1]CD RATIO'!L12</f>
        <v>277124</v>
      </c>
      <c r="D11" s="9">
        <f t="shared" si="5"/>
        <v>23434</v>
      </c>
      <c r="E11" s="9">
        <f t="shared" si="5"/>
        <v>801395</v>
      </c>
      <c r="F11" s="22">
        <f>'[1]OS AGRI'!O12</f>
        <v>4922</v>
      </c>
      <c r="G11" s="22">
        <f>'[1]OS AGRI'!P12</f>
        <v>23039</v>
      </c>
      <c r="H11" s="23">
        <f t="shared" si="0"/>
        <v>2.8748619594581948</v>
      </c>
      <c r="I11" s="9">
        <f>'[1]OS MSME'!C11+'[1]OS MSME'!E11+'[1]OS MSME'!G11</f>
        <v>3266</v>
      </c>
      <c r="J11" s="22">
        <f>'[1]OS MSME'!D11+'[1]OS MSME'!F11+'[1]OS MSME'!H11</f>
        <v>70841</v>
      </c>
      <c r="K11" s="23">
        <f t="shared" si="6"/>
        <v>8.8397107543720637</v>
      </c>
      <c r="L11" s="9">
        <f>'[1]OS MSME'!I11</f>
        <v>17</v>
      </c>
      <c r="M11" s="22">
        <f>'[1]OS MSME'!J11</f>
        <v>12654</v>
      </c>
      <c r="N11" s="23">
        <f t="shared" si="1"/>
        <v>1.5789966246357914</v>
      </c>
      <c r="O11" s="9">
        <f>'[1]OS OPS'!O11</f>
        <v>2820</v>
      </c>
      <c r="P11" s="22">
        <f>'[1]OS OPS'!P11</f>
        <v>34732</v>
      </c>
      <c r="Q11" s="23">
        <f t="shared" si="2"/>
        <v>4.3339426874387783</v>
      </c>
      <c r="R11" s="22">
        <f t="shared" si="7"/>
        <v>11025</v>
      </c>
      <c r="S11" s="22">
        <f t="shared" si="7"/>
        <v>141266</v>
      </c>
      <c r="T11" s="23">
        <f t="shared" si="3"/>
        <v>17.627512025904828</v>
      </c>
      <c r="U11" s="9">
        <f>'[1]OS NPS'!M11</f>
        <v>12409</v>
      </c>
      <c r="V11" s="9">
        <f>'[1]OS NPS'!N11</f>
        <v>660129</v>
      </c>
      <c r="W11" s="23">
        <f t="shared" si="4"/>
        <v>82.372487974095179</v>
      </c>
    </row>
    <row r="12" spans="1:23" x14ac:dyDescent="0.25">
      <c r="A12" s="7">
        <v>4</v>
      </c>
      <c r="B12" s="8" t="s">
        <v>17</v>
      </c>
      <c r="C12" s="22">
        <f>'[1]CD RATIO'!L13</f>
        <v>1496900</v>
      </c>
      <c r="D12" s="9">
        <f t="shared" si="5"/>
        <v>183874</v>
      </c>
      <c r="E12" s="9">
        <f t="shared" si="5"/>
        <v>1803994</v>
      </c>
      <c r="F12" s="22">
        <f>'[1]OS AGRI'!O13</f>
        <v>81492</v>
      </c>
      <c r="G12" s="22">
        <f>'[1]OS AGRI'!P13</f>
        <v>337307</v>
      </c>
      <c r="H12" s="23">
        <f t="shared" si="0"/>
        <v>18.697789460497098</v>
      </c>
      <c r="I12" s="9">
        <f>'[1]OS MSME'!C12+'[1]OS MSME'!E12+'[1]OS MSME'!G12</f>
        <v>28099</v>
      </c>
      <c r="J12" s="22">
        <f>'[1]OS MSME'!D12+'[1]OS MSME'!F12+'[1]OS MSME'!H12</f>
        <v>425337</v>
      </c>
      <c r="K12" s="23">
        <f t="shared" si="6"/>
        <v>23.57751744185402</v>
      </c>
      <c r="L12" s="9">
        <f>'[1]OS MSME'!I12</f>
        <v>391</v>
      </c>
      <c r="M12" s="22">
        <f>'[1]OS MSME'!J12</f>
        <v>133862</v>
      </c>
      <c r="N12" s="23">
        <f t="shared" si="1"/>
        <v>7.4203129278700493</v>
      </c>
      <c r="O12" s="9">
        <f>'[1]OS OPS'!O12</f>
        <v>12477</v>
      </c>
      <c r="P12" s="22">
        <f>'[1]OS OPS'!P12</f>
        <v>124825</v>
      </c>
      <c r="Q12" s="23">
        <f t="shared" si="2"/>
        <v>6.9193689114265355</v>
      </c>
      <c r="R12" s="22">
        <f t="shared" si="7"/>
        <v>122459</v>
      </c>
      <c r="S12" s="22">
        <f t="shared" si="7"/>
        <v>1021331</v>
      </c>
      <c r="T12" s="23">
        <f t="shared" si="3"/>
        <v>56.614988741647707</v>
      </c>
      <c r="U12" s="9">
        <f>'[1]OS NPS'!M12</f>
        <v>61415</v>
      </c>
      <c r="V12" s="9">
        <f>'[1]OS NPS'!N12</f>
        <v>782663</v>
      </c>
      <c r="W12" s="23">
        <f t="shared" si="4"/>
        <v>43.385011258352307</v>
      </c>
    </row>
    <row r="13" spans="1:23" x14ac:dyDescent="0.25">
      <c r="A13" s="7">
        <v>5</v>
      </c>
      <c r="B13" s="8" t="s">
        <v>18</v>
      </c>
      <c r="C13" s="22">
        <f>'[1]CD RATIO'!L14</f>
        <v>2461151</v>
      </c>
      <c r="D13" s="9">
        <f t="shared" si="5"/>
        <v>116867</v>
      </c>
      <c r="E13" s="9">
        <f t="shared" si="5"/>
        <v>795454</v>
      </c>
      <c r="F13" s="22">
        <f>'[1]OS AGRI'!O14</f>
        <v>61605</v>
      </c>
      <c r="G13" s="22">
        <f>'[1]OS AGRI'!P14</f>
        <v>239448</v>
      </c>
      <c r="H13" s="23">
        <f t="shared" si="0"/>
        <v>30.10205492712338</v>
      </c>
      <c r="I13" s="9">
        <f>'[1]OS MSME'!C13+'[1]OS MSME'!E13+'[1]OS MSME'!G13</f>
        <v>17175</v>
      </c>
      <c r="J13" s="22">
        <f>'[1]OS MSME'!D13+'[1]OS MSME'!F13+'[1]OS MSME'!H13</f>
        <v>195079</v>
      </c>
      <c r="K13" s="23">
        <f t="shared" si="6"/>
        <v>24.524233959474714</v>
      </c>
      <c r="L13" s="9">
        <f>'[1]OS MSME'!I13</f>
        <v>23</v>
      </c>
      <c r="M13" s="22">
        <f>'[1]OS MSME'!J13</f>
        <v>11645</v>
      </c>
      <c r="N13" s="23">
        <f t="shared" si="1"/>
        <v>1.4639438609900761</v>
      </c>
      <c r="O13" s="9">
        <f>'[1]OS OPS'!O13</f>
        <v>8869</v>
      </c>
      <c r="P13" s="22">
        <f>'[1]OS OPS'!P13</f>
        <v>94107</v>
      </c>
      <c r="Q13" s="23">
        <f t="shared" si="2"/>
        <v>11.830602398127359</v>
      </c>
      <c r="R13" s="22">
        <f t="shared" si="7"/>
        <v>87672</v>
      </c>
      <c r="S13" s="22">
        <f t="shared" si="7"/>
        <v>540279</v>
      </c>
      <c r="T13" s="23">
        <f t="shared" si="3"/>
        <v>67.920835145715529</v>
      </c>
      <c r="U13" s="9">
        <f>'[1]OS NPS'!M13</f>
        <v>29195</v>
      </c>
      <c r="V13" s="9">
        <f>'[1]OS NPS'!N13</f>
        <v>255175</v>
      </c>
      <c r="W13" s="23">
        <f t="shared" si="4"/>
        <v>32.079164854284471</v>
      </c>
    </row>
    <row r="14" spans="1:23" x14ac:dyDescent="0.25">
      <c r="A14" s="7">
        <v>6</v>
      </c>
      <c r="B14" s="8" t="s">
        <v>19</v>
      </c>
      <c r="C14" s="22">
        <f>'[1]CD RATIO'!L15</f>
        <v>937602</v>
      </c>
      <c r="D14" s="9">
        <f t="shared" si="5"/>
        <v>59085</v>
      </c>
      <c r="E14" s="9">
        <f>S14+V14</f>
        <v>676112</v>
      </c>
      <c r="F14" s="22">
        <f>'[1]OS AGRI'!O15</f>
        <v>18970</v>
      </c>
      <c r="G14" s="22">
        <f>'[1]OS AGRI'!P15</f>
        <v>90912</v>
      </c>
      <c r="H14" s="23">
        <f t="shared" si="0"/>
        <v>13.446292921882765</v>
      </c>
      <c r="I14" s="9">
        <f>'[1]OS MSME'!C14+'[1]OS MSME'!E14+'[1]OS MSME'!G14</f>
        <v>7510</v>
      </c>
      <c r="J14" s="22">
        <f>'[1]OS MSME'!D14+'[1]OS MSME'!F14+'[1]OS MSME'!H14</f>
        <v>147086</v>
      </c>
      <c r="K14" s="23">
        <f t="shared" si="6"/>
        <v>21.754679698038196</v>
      </c>
      <c r="L14" s="9">
        <f>'[1]OS MSME'!I14</f>
        <v>60</v>
      </c>
      <c r="M14" s="22">
        <f>'[1]OS MSME'!J14</f>
        <v>36873</v>
      </c>
      <c r="N14" s="23">
        <f t="shared" si="1"/>
        <v>5.4536822301630501</v>
      </c>
      <c r="O14" s="9">
        <f>'[1]OS OPS'!O14</f>
        <v>3928</v>
      </c>
      <c r="P14" s="22">
        <f>'[1]OS OPS'!P14</f>
        <v>42003</v>
      </c>
      <c r="Q14" s="23">
        <f t="shared" si="2"/>
        <v>6.2124322597439479</v>
      </c>
      <c r="R14" s="22">
        <f t="shared" si="7"/>
        <v>30468</v>
      </c>
      <c r="S14" s="22">
        <f t="shared" si="7"/>
        <v>316874</v>
      </c>
      <c r="T14" s="23">
        <f t="shared" si="3"/>
        <v>46.867087109827956</v>
      </c>
      <c r="U14" s="9">
        <f>'[1]OS NPS'!M14</f>
        <v>28617</v>
      </c>
      <c r="V14" s="9">
        <f>'[1]OS NPS'!N14</f>
        <v>359238</v>
      </c>
      <c r="W14" s="23">
        <f t="shared" si="4"/>
        <v>53.132912890172044</v>
      </c>
    </row>
    <row r="15" spans="1:23" x14ac:dyDescent="0.25">
      <c r="A15" s="7">
        <v>7</v>
      </c>
      <c r="B15" s="8" t="s">
        <v>20</v>
      </c>
      <c r="C15" s="22">
        <f>'[1]CD RATIO'!L16</f>
        <v>371487</v>
      </c>
      <c r="D15" s="9">
        <f t="shared" si="5"/>
        <v>36713</v>
      </c>
      <c r="E15" s="9">
        <f t="shared" si="5"/>
        <v>388839</v>
      </c>
      <c r="F15" s="22">
        <f>'[1]OS AGRI'!O16</f>
        <v>13455</v>
      </c>
      <c r="G15" s="22">
        <f>'[1]OS AGRI'!P16</f>
        <v>37050</v>
      </c>
      <c r="H15" s="23">
        <f t="shared" si="0"/>
        <v>9.5283652102798335</v>
      </c>
      <c r="I15" s="9">
        <f>'[1]OS MSME'!C15+'[1]OS MSME'!E15+'[1]OS MSME'!G15</f>
        <v>7483</v>
      </c>
      <c r="J15" s="22">
        <f>'[1]OS MSME'!D15+'[1]OS MSME'!F15+'[1]OS MSME'!H15</f>
        <v>52484</v>
      </c>
      <c r="K15" s="23">
        <f t="shared" si="6"/>
        <v>13.497617265757807</v>
      </c>
      <c r="L15" s="9">
        <f>'[1]OS MSME'!I15</f>
        <v>15</v>
      </c>
      <c r="M15" s="22">
        <f>'[1]OS MSME'!J15</f>
        <v>16979</v>
      </c>
      <c r="N15" s="23">
        <f t="shared" si="1"/>
        <v>4.3665887423843799</v>
      </c>
      <c r="O15" s="9">
        <f>'[1]OS OPS'!O15</f>
        <v>2601</v>
      </c>
      <c r="P15" s="22">
        <f>'[1]OS OPS'!P15</f>
        <v>26254</v>
      </c>
      <c r="Q15" s="23">
        <f t="shared" si="2"/>
        <v>6.7518947430684682</v>
      </c>
      <c r="R15" s="22">
        <f t="shared" si="7"/>
        <v>23554</v>
      </c>
      <c r="S15" s="22">
        <f t="shared" si="7"/>
        <v>132767</v>
      </c>
      <c r="T15" s="23">
        <f t="shared" si="3"/>
        <v>34.144465961490489</v>
      </c>
      <c r="U15" s="9">
        <f>'[1]OS NPS'!M15</f>
        <v>13159</v>
      </c>
      <c r="V15" s="9">
        <f>'[1]OS NPS'!N15</f>
        <v>256072</v>
      </c>
      <c r="W15" s="23">
        <f t="shared" si="4"/>
        <v>65.855534038509518</v>
      </c>
    </row>
    <row r="16" spans="1:23" x14ac:dyDescent="0.25">
      <c r="A16" s="7">
        <v>8</v>
      </c>
      <c r="B16" s="8" t="s">
        <v>21</v>
      </c>
      <c r="C16" s="22">
        <f>'[1]CD RATIO'!L17</f>
        <v>6985958</v>
      </c>
      <c r="D16" s="9">
        <f t="shared" si="5"/>
        <v>829954</v>
      </c>
      <c r="E16" s="9">
        <f t="shared" si="5"/>
        <v>5517236</v>
      </c>
      <c r="F16" s="22">
        <f>'[1]OS AGRI'!O17</f>
        <v>541549</v>
      </c>
      <c r="G16" s="22">
        <f>'[1]OS AGRI'!P17</f>
        <v>1773801</v>
      </c>
      <c r="H16" s="23">
        <f t="shared" si="0"/>
        <v>32.150174471420108</v>
      </c>
      <c r="I16" s="9">
        <f>'[1]OS MSME'!C16+'[1]OS MSME'!E16+'[1]OS MSME'!G16</f>
        <v>91644</v>
      </c>
      <c r="J16" s="22">
        <f>'[1]OS MSME'!D16+'[1]OS MSME'!F16+'[1]OS MSME'!H16</f>
        <v>948321</v>
      </c>
      <c r="K16" s="23">
        <f t="shared" si="6"/>
        <v>17.18833488362651</v>
      </c>
      <c r="L16" s="9">
        <f>'[1]OS MSME'!I16</f>
        <v>818</v>
      </c>
      <c r="M16" s="22">
        <f>'[1]OS MSME'!J16</f>
        <v>236590</v>
      </c>
      <c r="N16" s="23">
        <f t="shared" si="1"/>
        <v>4.2881979309929825</v>
      </c>
      <c r="O16" s="9">
        <f>'[1]OS OPS'!O16</f>
        <v>45028</v>
      </c>
      <c r="P16" s="22">
        <f>'[1]OS OPS'!P16</f>
        <v>390601</v>
      </c>
      <c r="Q16" s="23">
        <f t="shared" si="2"/>
        <v>7.0796500276587766</v>
      </c>
      <c r="R16" s="22">
        <f t="shared" si="7"/>
        <v>679039</v>
      </c>
      <c r="S16" s="22">
        <f t="shared" si="7"/>
        <v>3349313</v>
      </c>
      <c r="T16" s="23">
        <f t="shared" si="3"/>
        <v>60.706357313698383</v>
      </c>
      <c r="U16" s="9">
        <f>'[1]OS NPS'!M16</f>
        <v>150915</v>
      </c>
      <c r="V16" s="9">
        <f>'[1]OS NPS'!N16</f>
        <v>2167923</v>
      </c>
      <c r="W16" s="23">
        <f t="shared" si="4"/>
        <v>39.293642686301617</v>
      </c>
    </row>
    <row r="17" spans="1:23" x14ac:dyDescent="0.25">
      <c r="A17" s="7">
        <v>9</v>
      </c>
      <c r="B17" s="8" t="s">
        <v>22</v>
      </c>
      <c r="C17" s="22">
        <f>'[1]CD RATIO'!L18</f>
        <v>270381</v>
      </c>
      <c r="D17" s="9">
        <f t="shared" si="5"/>
        <v>513367</v>
      </c>
      <c r="E17" s="9">
        <f t="shared" si="5"/>
        <v>215693</v>
      </c>
      <c r="F17" s="22">
        <f>'[1]OS AGRI'!O18</f>
        <v>499565</v>
      </c>
      <c r="G17" s="22">
        <f>'[1]OS AGRI'!P18</f>
        <v>69115</v>
      </c>
      <c r="H17" s="23">
        <f t="shared" si="0"/>
        <v>32.043228106614499</v>
      </c>
      <c r="I17" s="9">
        <f>'[1]OS MSME'!C17+'[1]OS MSME'!E17+'[1]OS MSME'!G17</f>
        <v>4851</v>
      </c>
      <c r="J17" s="22">
        <f>'[1]OS MSME'!D17+'[1]OS MSME'!F17+'[1]OS MSME'!H17</f>
        <v>57965</v>
      </c>
      <c r="K17" s="23">
        <f t="shared" si="6"/>
        <v>26.873843842869267</v>
      </c>
      <c r="L17" s="9">
        <f>'[1]OS MSME'!I17</f>
        <v>23</v>
      </c>
      <c r="M17" s="22">
        <f>'[1]OS MSME'!J17</f>
        <v>6985</v>
      </c>
      <c r="N17" s="23">
        <f t="shared" si="1"/>
        <v>3.2383990208305327</v>
      </c>
      <c r="O17" s="9">
        <f>'[1]OS OPS'!O17</f>
        <v>2312</v>
      </c>
      <c r="P17" s="22">
        <f>'[1]OS OPS'!P17</f>
        <v>20446</v>
      </c>
      <c r="Q17" s="23">
        <f t="shared" si="2"/>
        <v>9.4792135117968606</v>
      </c>
      <c r="R17" s="22">
        <f t="shared" si="7"/>
        <v>506751</v>
      </c>
      <c r="S17" s="22">
        <f t="shared" si="7"/>
        <v>154511</v>
      </c>
      <c r="T17" s="23">
        <f t="shared" si="3"/>
        <v>71.634684482111155</v>
      </c>
      <c r="U17" s="9">
        <f>'[1]OS NPS'!M17</f>
        <v>6616</v>
      </c>
      <c r="V17" s="9">
        <f>'[1]OS NPS'!N17</f>
        <v>61182</v>
      </c>
      <c r="W17" s="23">
        <f t="shared" si="4"/>
        <v>28.365315517888853</v>
      </c>
    </row>
    <row r="18" spans="1:23" x14ac:dyDescent="0.25">
      <c r="A18" s="7">
        <v>10</v>
      </c>
      <c r="B18" s="8" t="s">
        <v>23</v>
      </c>
      <c r="C18" s="22">
        <f>'[1]CD RATIO'!L19</f>
        <v>2160200</v>
      </c>
      <c r="D18" s="9">
        <f t="shared" si="5"/>
        <v>226998</v>
      </c>
      <c r="E18" s="9">
        <f t="shared" si="5"/>
        <v>1544700</v>
      </c>
      <c r="F18" s="22">
        <f>'[1]OS AGRI'!O19</f>
        <v>128402</v>
      </c>
      <c r="G18" s="22">
        <f>'[1]OS AGRI'!P19</f>
        <v>389435</v>
      </c>
      <c r="H18" s="23">
        <f t="shared" si="0"/>
        <v>25.211044215705314</v>
      </c>
      <c r="I18" s="9">
        <f>'[1]OS MSME'!C18+'[1]OS MSME'!E18+'[1]OS MSME'!G18</f>
        <v>27860</v>
      </c>
      <c r="J18" s="22">
        <f>'[1]OS MSME'!D18+'[1]OS MSME'!F18+'[1]OS MSME'!H18</f>
        <v>333166</v>
      </c>
      <c r="K18" s="23">
        <f t="shared" si="6"/>
        <v>21.568330420146307</v>
      </c>
      <c r="L18" s="9">
        <f>'[1]OS MSME'!I18</f>
        <v>141</v>
      </c>
      <c r="M18" s="22">
        <f>'[1]OS MSME'!J18</f>
        <v>80935</v>
      </c>
      <c r="N18" s="23">
        <f t="shared" si="1"/>
        <v>5.2395287110765842</v>
      </c>
      <c r="O18" s="9">
        <f>'[1]OS OPS'!O18</f>
        <v>11006</v>
      </c>
      <c r="P18" s="22">
        <f>'[1]OS OPS'!P18</f>
        <v>88741</v>
      </c>
      <c r="Q18" s="23">
        <f t="shared" si="2"/>
        <v>5.7448695539586971</v>
      </c>
      <c r="R18" s="22">
        <f t="shared" si="7"/>
        <v>167409</v>
      </c>
      <c r="S18" s="22">
        <f t="shared" si="7"/>
        <v>892277</v>
      </c>
      <c r="T18" s="23">
        <f t="shared" si="3"/>
        <v>57.763772900886906</v>
      </c>
      <c r="U18" s="9">
        <f>'[1]OS NPS'!M18</f>
        <v>59589</v>
      </c>
      <c r="V18" s="9">
        <f>'[1]OS NPS'!N18</f>
        <v>652423</v>
      </c>
      <c r="W18" s="23">
        <f t="shared" si="4"/>
        <v>42.236227099113094</v>
      </c>
    </row>
    <row r="19" spans="1:23" x14ac:dyDescent="0.25">
      <c r="A19" s="7">
        <v>11</v>
      </c>
      <c r="B19" s="8" t="s">
        <v>24</v>
      </c>
      <c r="C19" s="22">
        <f>'[1]CD RATIO'!L20</f>
        <v>1451549</v>
      </c>
      <c r="D19" s="9">
        <f t="shared" si="5"/>
        <v>210205</v>
      </c>
      <c r="E19" s="9">
        <f t="shared" si="5"/>
        <v>1131576</v>
      </c>
      <c r="F19" s="22">
        <f>'[1]OS AGRI'!O20</f>
        <v>123758</v>
      </c>
      <c r="G19" s="22">
        <f>'[1]OS AGRI'!P20</f>
        <v>271016</v>
      </c>
      <c r="H19" s="23">
        <f t="shared" si="0"/>
        <v>23.950313545002722</v>
      </c>
      <c r="I19" s="9">
        <f>'[1]OS MSME'!C19+'[1]OS MSME'!E19+'[1]OS MSME'!G19</f>
        <v>29306</v>
      </c>
      <c r="J19" s="22">
        <f>'[1]OS MSME'!D19+'[1]OS MSME'!F19+'[1]OS MSME'!H19</f>
        <v>328355</v>
      </c>
      <c r="K19" s="23">
        <f t="shared" si="6"/>
        <v>29.017494185101132</v>
      </c>
      <c r="L19" s="9">
        <f>'[1]OS MSME'!I19</f>
        <v>10</v>
      </c>
      <c r="M19" s="22">
        <f>'[1]OS MSME'!J19</f>
        <v>5845</v>
      </c>
      <c r="N19" s="23">
        <f t="shared" si="1"/>
        <v>0.51653622911761998</v>
      </c>
      <c r="O19" s="9">
        <f>'[1]OS OPS'!O19</f>
        <v>23781</v>
      </c>
      <c r="P19" s="22">
        <f>'[1]OS OPS'!P19</f>
        <v>183969</v>
      </c>
      <c r="Q19" s="23">
        <f t="shared" si="2"/>
        <v>16.257767927209485</v>
      </c>
      <c r="R19" s="22">
        <f t="shared" si="7"/>
        <v>176855</v>
      </c>
      <c r="S19" s="22">
        <f t="shared" si="7"/>
        <v>789185</v>
      </c>
      <c r="T19" s="23">
        <f t="shared" si="3"/>
        <v>69.742111886430962</v>
      </c>
      <c r="U19" s="9">
        <f>'[1]OS NPS'!M19</f>
        <v>33350</v>
      </c>
      <c r="V19" s="9">
        <f>'[1]OS NPS'!N19</f>
        <v>342391</v>
      </c>
      <c r="W19" s="23">
        <f t="shared" si="4"/>
        <v>30.257888113569038</v>
      </c>
    </row>
    <row r="20" spans="1:23" x14ac:dyDescent="0.25">
      <c r="A20" s="7">
        <v>12</v>
      </c>
      <c r="B20" s="8" t="s">
        <v>25</v>
      </c>
      <c r="C20" s="22">
        <f>'[1]CD RATIO'!L21</f>
        <v>21786218</v>
      </c>
      <c r="D20" s="9">
        <f t="shared" si="5"/>
        <v>2283738</v>
      </c>
      <c r="E20" s="9">
        <f t="shared" si="5"/>
        <v>16091011</v>
      </c>
      <c r="F20" s="22">
        <f>'[1]OS AGRI'!O21</f>
        <v>836766</v>
      </c>
      <c r="G20" s="22">
        <f>'[1]OS AGRI'!P21</f>
        <v>2288613</v>
      </c>
      <c r="H20" s="23">
        <f t="shared" si="0"/>
        <v>14.222928565520217</v>
      </c>
      <c r="I20" s="9">
        <f>'[1]OS MSME'!C20+'[1]OS MSME'!E20+'[1]OS MSME'!G20</f>
        <v>99369</v>
      </c>
      <c r="J20" s="22">
        <f>'[1]OS MSME'!D20+'[1]OS MSME'!F20+'[1]OS MSME'!H20</f>
        <v>1785779</v>
      </c>
      <c r="K20" s="23">
        <f t="shared" si="6"/>
        <v>11.097991294642705</v>
      </c>
      <c r="L20" s="9">
        <f>'[1]OS MSME'!I20</f>
        <v>953</v>
      </c>
      <c r="M20" s="22">
        <f>'[1]OS MSME'!J20</f>
        <v>3057352</v>
      </c>
      <c r="N20" s="23">
        <f t="shared" si="1"/>
        <v>19.000372319675876</v>
      </c>
      <c r="O20" s="9">
        <f>'[1]OS OPS'!O20</f>
        <v>135966</v>
      </c>
      <c r="P20" s="22">
        <f>'[1]OS OPS'!P20</f>
        <v>1722965</v>
      </c>
      <c r="Q20" s="23">
        <f t="shared" si="2"/>
        <v>10.707624275441736</v>
      </c>
      <c r="R20" s="22">
        <f t="shared" si="7"/>
        <v>1073054</v>
      </c>
      <c r="S20" s="22">
        <f t="shared" si="7"/>
        <v>8854709</v>
      </c>
      <c r="T20" s="23">
        <f t="shared" si="3"/>
        <v>55.02891645528053</v>
      </c>
      <c r="U20" s="9">
        <f>'[1]OS NPS'!M20</f>
        <v>1210684</v>
      </c>
      <c r="V20" s="9">
        <f>'[1]OS NPS'!N20</f>
        <v>7236302</v>
      </c>
      <c r="W20" s="23">
        <f t="shared" si="4"/>
        <v>44.971083544719477</v>
      </c>
    </row>
    <row r="21" spans="1:23" ht="15.75" x14ac:dyDescent="0.25">
      <c r="A21" s="6" t="s">
        <v>26</v>
      </c>
      <c r="B21" s="10" t="s">
        <v>27</v>
      </c>
      <c r="C21" s="11">
        <f>SUM(C9:C20)</f>
        <v>46476840</v>
      </c>
      <c r="D21" s="11">
        <f>R21+U21</f>
        <v>6349396</v>
      </c>
      <c r="E21" s="24">
        <f>S21+V21</f>
        <v>35959982</v>
      </c>
      <c r="F21" s="24">
        <f>SUM(F9:F20)</f>
        <v>3537641</v>
      </c>
      <c r="G21" s="11">
        <f>SUM(G9:G20)</f>
        <v>7886405</v>
      </c>
      <c r="H21" s="25">
        <f t="shared" si="0"/>
        <v>21.93105936482393</v>
      </c>
      <c r="I21" s="11">
        <f>SUM(I9:I20)</f>
        <v>470117</v>
      </c>
      <c r="J21" s="11">
        <f>SUM(J9:J20)</f>
        <v>5621314</v>
      </c>
      <c r="K21" s="25">
        <f t="shared" si="6"/>
        <v>15.632137969368282</v>
      </c>
      <c r="L21" s="11">
        <f>SUM(L9:L20)</f>
        <v>3094</v>
      </c>
      <c r="M21" s="11">
        <f>SUM(M9:M20)</f>
        <v>3746144</v>
      </c>
      <c r="N21" s="25">
        <f t="shared" si="1"/>
        <v>10.417535804105798</v>
      </c>
      <c r="O21" s="11">
        <f>SUM(O9:O20)</f>
        <v>299387</v>
      </c>
      <c r="P21" s="11">
        <f>SUM(P9:P20)</f>
        <v>3248450</v>
      </c>
      <c r="Q21" s="25">
        <f t="shared" si="2"/>
        <v>9.0335139767311343</v>
      </c>
      <c r="R21" s="24">
        <f>SUM(R9:R20)</f>
        <v>4310239</v>
      </c>
      <c r="S21" s="24">
        <f>SUM(S9:S20)</f>
        <v>20502313</v>
      </c>
      <c r="T21" s="25">
        <f t="shared" si="3"/>
        <v>57.014247115029143</v>
      </c>
      <c r="U21" s="11">
        <f>SUM(U9:U20)</f>
        <v>2039157</v>
      </c>
      <c r="V21" s="11">
        <f>SUM(V9:V20)</f>
        <v>15457669</v>
      </c>
      <c r="W21" s="25">
        <f t="shared" si="4"/>
        <v>42.985752884970857</v>
      </c>
    </row>
    <row r="22" spans="1:23" ht="15.75" x14ac:dyDescent="0.25">
      <c r="A22" s="124" t="s">
        <v>81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</row>
    <row r="23" spans="1:23" x14ac:dyDescent="0.25">
      <c r="A23" s="7">
        <v>13</v>
      </c>
      <c r="B23" s="8" t="s">
        <v>29</v>
      </c>
      <c r="C23" s="22">
        <f>'[1]CD RATIO'!L24</f>
        <v>2086103</v>
      </c>
      <c r="D23" s="9">
        <f t="shared" ref="D23:E38" si="8">R23+U23</f>
        <v>696851</v>
      </c>
      <c r="E23" s="9">
        <f t="shared" si="8"/>
        <v>3513304</v>
      </c>
      <c r="F23" s="22">
        <f>'[1]OS AGRI'!O24</f>
        <v>158428</v>
      </c>
      <c r="G23" s="22">
        <f>'[1]OS AGRI'!P24</f>
        <v>885687</v>
      </c>
      <c r="H23" s="23">
        <f t="shared" ref="H23:H46" si="9">G23/E23%</f>
        <v>25.209517878327635</v>
      </c>
      <c r="I23" s="9">
        <f>'[1]OS MSME'!C23+'[1]OS MSME'!E23+'[1]OS MSME'!G23</f>
        <v>34331</v>
      </c>
      <c r="J23" s="22">
        <f>'[1]OS MSME'!D23+'[1]OS MSME'!F23+'[1]OS MSME'!H23</f>
        <v>1192405</v>
      </c>
      <c r="K23" s="23">
        <f t="shared" ref="K23:K46" si="10">J23/E23%</f>
        <v>33.939704619924719</v>
      </c>
      <c r="L23" s="9">
        <f>'[1]OS MSME'!I23</f>
        <v>1987</v>
      </c>
      <c r="M23" s="22">
        <f>'[1]OS MSME'!J23</f>
        <v>151661</v>
      </c>
      <c r="N23" s="23">
        <f t="shared" ref="N23:N46" si="11">M23/E23%</f>
        <v>4.3167627965015267</v>
      </c>
      <c r="O23" s="9">
        <f>'[1]OS OPS'!O23</f>
        <v>50621</v>
      </c>
      <c r="P23" s="22">
        <f>'[1]OS OPS'!P23</f>
        <v>160439</v>
      </c>
      <c r="Q23" s="23">
        <f t="shared" ref="Q23:Q46" si="12">P23/E23%</f>
        <v>4.5666130798815017</v>
      </c>
      <c r="R23" s="22">
        <f>F23+I23+L23+O23</f>
        <v>245367</v>
      </c>
      <c r="S23" s="22">
        <f>G23+J23+M23+P23</f>
        <v>2390192</v>
      </c>
      <c r="T23" s="23">
        <f t="shared" ref="T23:T46" si="13">S23/E23%</f>
        <v>68.032598374635384</v>
      </c>
      <c r="U23" s="9">
        <f>'[1]OS NPS'!M23</f>
        <v>451484</v>
      </c>
      <c r="V23" s="9">
        <f>'[1]OS NPS'!N23</f>
        <v>1123112</v>
      </c>
      <c r="W23" s="23">
        <f t="shared" ref="W23:W46" si="14">V23/E23%</f>
        <v>31.967401625364612</v>
      </c>
    </row>
    <row r="24" spans="1:23" x14ac:dyDescent="0.25">
      <c r="A24" s="7">
        <v>14</v>
      </c>
      <c r="B24" s="8" t="s">
        <v>30</v>
      </c>
      <c r="C24" s="22">
        <f>'[1]CD RATIO'!L25</f>
        <v>276004</v>
      </c>
      <c r="D24" s="9">
        <f t="shared" si="8"/>
        <v>342572</v>
      </c>
      <c r="E24" s="9">
        <f t="shared" si="8"/>
        <v>554486</v>
      </c>
      <c r="F24" s="22">
        <f>'[1]OS AGRI'!O25</f>
        <v>29024</v>
      </c>
      <c r="G24" s="22">
        <f>'[1]OS AGRI'!P25</f>
        <v>37231</v>
      </c>
      <c r="H24" s="23">
        <f t="shared" si="9"/>
        <v>6.7145067684305833</v>
      </c>
      <c r="I24" s="9">
        <f>'[1]OS MSME'!C24+'[1]OS MSME'!E24+'[1]OS MSME'!G24</f>
        <v>52143</v>
      </c>
      <c r="J24" s="22">
        <f>'[1]OS MSME'!D24+'[1]OS MSME'!F24+'[1]OS MSME'!H24</f>
        <v>68994</v>
      </c>
      <c r="K24" s="23">
        <f t="shared" si="10"/>
        <v>12.442875022994269</v>
      </c>
      <c r="L24" s="9">
        <f>'[1]OS MSME'!I24</f>
        <v>59</v>
      </c>
      <c r="M24" s="22">
        <f>'[1]OS MSME'!J24</f>
        <v>3132</v>
      </c>
      <c r="N24" s="23">
        <f t="shared" si="11"/>
        <v>0.56484744429976597</v>
      </c>
      <c r="O24" s="9">
        <f>'[1]OS OPS'!O24</f>
        <v>130859</v>
      </c>
      <c r="P24" s="22">
        <f>'[1]OS OPS'!P24</f>
        <v>105493</v>
      </c>
      <c r="Q24" s="23">
        <f t="shared" si="12"/>
        <v>19.025367637776249</v>
      </c>
      <c r="R24" s="22">
        <f t="shared" ref="R24:S44" si="15">F24+I24+L24+O24</f>
        <v>212085</v>
      </c>
      <c r="S24" s="22">
        <f t="shared" si="15"/>
        <v>214850</v>
      </c>
      <c r="T24" s="23">
        <f t="shared" si="13"/>
        <v>38.747596873500868</v>
      </c>
      <c r="U24" s="9">
        <f>'[1]OS NPS'!M24</f>
        <v>130487</v>
      </c>
      <c r="V24" s="9">
        <f>'[1]OS NPS'!N24</f>
        <v>339636</v>
      </c>
      <c r="W24" s="23">
        <f t="shared" si="14"/>
        <v>61.252403126499139</v>
      </c>
    </row>
    <row r="25" spans="1:23" x14ac:dyDescent="0.25">
      <c r="A25" s="7">
        <v>15</v>
      </c>
      <c r="B25" s="8" t="s">
        <v>31</v>
      </c>
      <c r="C25" s="22">
        <f>'[1]CD RATIO'!L26</f>
        <v>51519</v>
      </c>
      <c r="D25" s="9">
        <f t="shared" si="8"/>
        <v>16660</v>
      </c>
      <c r="E25" s="9">
        <f t="shared" si="8"/>
        <v>20145</v>
      </c>
      <c r="F25" s="22">
        <f>'[1]OS AGRI'!O26</f>
        <v>14722</v>
      </c>
      <c r="G25" s="22">
        <f>'[1]OS AGRI'!P26</f>
        <v>7092</v>
      </c>
      <c r="H25" s="23">
        <f t="shared" si="9"/>
        <v>35.20476545048399</v>
      </c>
      <c r="I25" s="9">
        <f>'[1]OS MSME'!C25+'[1]OS MSME'!E25+'[1]OS MSME'!G25</f>
        <v>17</v>
      </c>
      <c r="J25" s="22">
        <f>'[1]OS MSME'!D25+'[1]OS MSME'!F25+'[1]OS MSME'!H25</f>
        <v>1252</v>
      </c>
      <c r="K25" s="23">
        <f t="shared" si="10"/>
        <v>6.2149416728716806</v>
      </c>
      <c r="L25" s="9">
        <f>'[1]OS MSME'!I25</f>
        <v>0</v>
      </c>
      <c r="M25" s="22">
        <f>'[1]OS MSME'!J25</f>
        <v>0</v>
      </c>
      <c r="N25" s="23">
        <f t="shared" si="11"/>
        <v>0</v>
      </c>
      <c r="O25" s="9">
        <f>'[1]OS OPS'!O25</f>
        <v>483</v>
      </c>
      <c r="P25" s="22">
        <f>'[1]OS OPS'!P25</f>
        <v>94</v>
      </c>
      <c r="Q25" s="23">
        <f t="shared" si="12"/>
        <v>0.46661702655745846</v>
      </c>
      <c r="R25" s="22">
        <f t="shared" si="15"/>
        <v>15222</v>
      </c>
      <c r="S25" s="22">
        <f t="shared" si="15"/>
        <v>8438</v>
      </c>
      <c r="T25" s="23">
        <f t="shared" si="13"/>
        <v>41.886324149913129</v>
      </c>
      <c r="U25" s="9">
        <f>'[1]OS NPS'!M25</f>
        <v>1438</v>
      </c>
      <c r="V25" s="9">
        <f>'[1]OS NPS'!N25</f>
        <v>11707</v>
      </c>
      <c r="W25" s="23">
        <f t="shared" si="14"/>
        <v>58.113675850086871</v>
      </c>
    </row>
    <row r="26" spans="1:23" x14ac:dyDescent="0.25">
      <c r="A26" s="7">
        <v>16</v>
      </c>
      <c r="B26" s="8" t="s">
        <v>32</v>
      </c>
      <c r="C26" s="22">
        <f>'[1]CD RATIO'!L27</f>
        <v>22126</v>
      </c>
      <c r="D26" s="9">
        <f t="shared" si="8"/>
        <v>1751</v>
      </c>
      <c r="E26" s="9">
        <f t="shared" si="8"/>
        <v>110505</v>
      </c>
      <c r="F26" s="22">
        <f>'[1]OS AGRI'!O27</f>
        <v>19</v>
      </c>
      <c r="G26" s="22">
        <f>'[1]OS AGRI'!P27</f>
        <v>1025</v>
      </c>
      <c r="H26" s="23">
        <f t="shared" si="9"/>
        <v>0.92755983892131577</v>
      </c>
      <c r="I26" s="9">
        <f>'[1]OS MSME'!C26+'[1]OS MSME'!E26+'[1]OS MSME'!G26</f>
        <v>958</v>
      </c>
      <c r="J26" s="22">
        <f>'[1]OS MSME'!D26+'[1]OS MSME'!F26+'[1]OS MSME'!H26</f>
        <v>77721</v>
      </c>
      <c r="K26" s="23">
        <f t="shared" si="10"/>
        <v>70.332564137369346</v>
      </c>
      <c r="L26" s="9">
        <f>'[1]OS MSME'!I26</f>
        <v>3</v>
      </c>
      <c r="M26" s="22">
        <f>'[1]OS MSME'!J26</f>
        <v>320</v>
      </c>
      <c r="N26" s="23">
        <f t="shared" si="11"/>
        <v>0.28957965702909372</v>
      </c>
      <c r="O26" s="9">
        <f>'[1]OS OPS'!O26</f>
        <v>82</v>
      </c>
      <c r="P26" s="22">
        <f>'[1]OS OPS'!P26</f>
        <v>2517</v>
      </c>
      <c r="Q26" s="23">
        <f t="shared" si="12"/>
        <v>2.2777249898194651</v>
      </c>
      <c r="R26" s="22">
        <f t="shared" si="15"/>
        <v>1062</v>
      </c>
      <c r="S26" s="22">
        <f t="shared" si="15"/>
        <v>81583</v>
      </c>
      <c r="T26" s="23">
        <f t="shared" si="13"/>
        <v>73.827428623139227</v>
      </c>
      <c r="U26" s="9">
        <f>'[1]OS NPS'!M26</f>
        <v>689</v>
      </c>
      <c r="V26" s="9">
        <f>'[1]OS NPS'!N26</f>
        <v>28922</v>
      </c>
      <c r="W26" s="23">
        <f t="shared" si="14"/>
        <v>26.172571376860777</v>
      </c>
    </row>
    <row r="27" spans="1:23" x14ac:dyDescent="0.25">
      <c r="A27" s="7">
        <v>17</v>
      </c>
      <c r="B27" s="8" t="s">
        <v>33</v>
      </c>
      <c r="C27" s="22">
        <f>'[1]CD RATIO'!L28</f>
        <v>166601</v>
      </c>
      <c r="D27" s="9">
        <f t="shared" si="8"/>
        <v>69710</v>
      </c>
      <c r="E27" s="9">
        <f t="shared" si="8"/>
        <v>281934</v>
      </c>
      <c r="F27" s="22">
        <f>'[1]OS AGRI'!O28</f>
        <v>15573</v>
      </c>
      <c r="G27" s="22">
        <f>'[1]OS AGRI'!P28</f>
        <v>69667</v>
      </c>
      <c r="H27" s="23">
        <f t="shared" si="9"/>
        <v>24.710393212595854</v>
      </c>
      <c r="I27" s="9">
        <f>'[1]OS MSME'!C27+'[1]OS MSME'!E27+'[1]OS MSME'!G27</f>
        <v>2658</v>
      </c>
      <c r="J27" s="22">
        <f>'[1]OS MSME'!D27+'[1]OS MSME'!F27+'[1]OS MSME'!H27</f>
        <v>51464</v>
      </c>
      <c r="K27" s="23">
        <f t="shared" si="10"/>
        <v>18.253917583547921</v>
      </c>
      <c r="L27" s="9">
        <f>'[1]OS MSME'!I27</f>
        <v>16</v>
      </c>
      <c r="M27" s="22">
        <f>'[1]OS MSME'!J27</f>
        <v>357</v>
      </c>
      <c r="N27" s="23">
        <f t="shared" si="11"/>
        <v>0.12662538040818064</v>
      </c>
      <c r="O27" s="9">
        <f>'[1]OS OPS'!O27</f>
        <v>40940</v>
      </c>
      <c r="P27" s="22">
        <f>'[1]OS OPS'!P27</f>
        <v>61373</v>
      </c>
      <c r="Q27" s="23">
        <f t="shared" si="12"/>
        <v>21.768569948995154</v>
      </c>
      <c r="R27" s="22">
        <f t="shared" si="15"/>
        <v>59187</v>
      </c>
      <c r="S27" s="22">
        <f t="shared" si="15"/>
        <v>182861</v>
      </c>
      <c r="T27" s="23">
        <f t="shared" si="13"/>
        <v>64.859506125547114</v>
      </c>
      <c r="U27" s="9">
        <f>'[1]OS NPS'!M27</f>
        <v>10523</v>
      </c>
      <c r="V27" s="9">
        <f>'[1]OS NPS'!N27</f>
        <v>99073</v>
      </c>
      <c r="W27" s="23">
        <f t="shared" si="14"/>
        <v>35.140493874452886</v>
      </c>
    </row>
    <row r="28" spans="1:23" x14ac:dyDescent="0.25">
      <c r="A28" s="7">
        <v>18</v>
      </c>
      <c r="B28" s="8" t="s">
        <v>34</v>
      </c>
      <c r="C28" s="22">
        <f>'[1]CD RATIO'!L29</f>
        <v>2679</v>
      </c>
      <c r="D28" s="9">
        <f t="shared" si="8"/>
        <v>641</v>
      </c>
      <c r="E28" s="9">
        <f t="shared" si="8"/>
        <v>3161</v>
      </c>
      <c r="F28" s="22">
        <f>'[1]OS AGRI'!O29</f>
        <v>2</v>
      </c>
      <c r="G28" s="22">
        <f>'[1]OS AGRI'!P29</f>
        <v>924</v>
      </c>
      <c r="H28" s="23">
        <f t="shared" si="9"/>
        <v>29.231255931667196</v>
      </c>
      <c r="I28" s="9">
        <f>'[1]OS MSME'!C28+'[1]OS MSME'!E28+'[1]OS MSME'!G28</f>
        <v>15</v>
      </c>
      <c r="J28" s="22">
        <f>'[1]OS MSME'!D28+'[1]OS MSME'!F28+'[1]OS MSME'!H28</f>
        <v>135</v>
      </c>
      <c r="K28" s="23">
        <f t="shared" si="10"/>
        <v>4.2708003796267002</v>
      </c>
      <c r="L28" s="9">
        <f>'[1]OS MSME'!I28</f>
        <v>0</v>
      </c>
      <c r="M28" s="22">
        <f>'[1]OS MSME'!J28</f>
        <v>0</v>
      </c>
      <c r="N28" s="23">
        <f t="shared" si="11"/>
        <v>0</v>
      </c>
      <c r="O28" s="9">
        <f>'[1]OS OPS'!O28</f>
        <v>6</v>
      </c>
      <c r="P28" s="22">
        <f>'[1]OS OPS'!P28</f>
        <v>72</v>
      </c>
      <c r="Q28" s="23">
        <f t="shared" si="12"/>
        <v>2.2777602024675736</v>
      </c>
      <c r="R28" s="22">
        <f t="shared" si="15"/>
        <v>23</v>
      </c>
      <c r="S28" s="22">
        <f t="shared" si="15"/>
        <v>1131</v>
      </c>
      <c r="T28" s="23">
        <f t="shared" si="13"/>
        <v>35.779816513761467</v>
      </c>
      <c r="U28" s="9">
        <f>'[1]OS NPS'!M28</f>
        <v>618</v>
      </c>
      <c r="V28" s="9">
        <f>'[1]OS NPS'!N28</f>
        <v>2030</v>
      </c>
      <c r="W28" s="23">
        <f t="shared" si="14"/>
        <v>64.22018348623854</v>
      </c>
    </row>
    <row r="29" spans="1:23" x14ac:dyDescent="0.25">
      <c r="A29" s="7">
        <v>19</v>
      </c>
      <c r="B29" s="8" t="s">
        <v>35</v>
      </c>
      <c r="C29" s="22">
        <f>'[1]CD RATIO'!L30</f>
        <v>120805</v>
      </c>
      <c r="D29" s="9">
        <f t="shared" si="8"/>
        <v>7401</v>
      </c>
      <c r="E29" s="9">
        <f t="shared" si="8"/>
        <v>209383</v>
      </c>
      <c r="F29" s="22">
        <f>'[1]OS AGRI'!O30</f>
        <v>369</v>
      </c>
      <c r="G29" s="22">
        <f>'[1]OS AGRI'!P30</f>
        <v>5694</v>
      </c>
      <c r="H29" s="23">
        <f t="shared" si="9"/>
        <v>2.719418481920691</v>
      </c>
      <c r="I29" s="9">
        <f>'[1]OS MSME'!C29+'[1]OS MSME'!E29+'[1]OS MSME'!G29</f>
        <v>363</v>
      </c>
      <c r="J29" s="22">
        <f>'[1]OS MSME'!D29+'[1]OS MSME'!F29+'[1]OS MSME'!H29</f>
        <v>17872</v>
      </c>
      <c r="K29" s="23">
        <f t="shared" si="10"/>
        <v>8.5355544623966608</v>
      </c>
      <c r="L29" s="9">
        <f>'[1]OS MSME'!I29</f>
        <v>126</v>
      </c>
      <c r="M29" s="22">
        <f>'[1]OS MSME'!J29</f>
        <v>8227</v>
      </c>
      <c r="N29" s="23">
        <f t="shared" si="11"/>
        <v>3.929163303611086</v>
      </c>
      <c r="O29" s="9">
        <f>'[1]OS OPS'!O29</f>
        <v>148</v>
      </c>
      <c r="P29" s="22">
        <f>'[1]OS OPS'!P29</f>
        <v>1570</v>
      </c>
      <c r="Q29" s="23">
        <f t="shared" si="12"/>
        <v>0.74982209634975139</v>
      </c>
      <c r="R29" s="22">
        <f t="shared" si="15"/>
        <v>1006</v>
      </c>
      <c r="S29" s="22">
        <f t="shared" si="15"/>
        <v>33363</v>
      </c>
      <c r="T29" s="23">
        <f t="shared" si="13"/>
        <v>15.933958344278189</v>
      </c>
      <c r="U29" s="9">
        <f>'[1]OS NPS'!M29</f>
        <v>6395</v>
      </c>
      <c r="V29" s="9">
        <f>'[1]OS NPS'!N29</f>
        <v>176020</v>
      </c>
      <c r="W29" s="23">
        <f t="shared" si="14"/>
        <v>84.066041655721818</v>
      </c>
    </row>
    <row r="30" spans="1:23" x14ac:dyDescent="0.25">
      <c r="A30" s="7">
        <v>20</v>
      </c>
      <c r="B30" s="8" t="s">
        <v>36</v>
      </c>
      <c r="C30" s="22">
        <f>'[1]CD RATIO'!L31</f>
        <v>6630232</v>
      </c>
      <c r="D30" s="9">
        <f t="shared" si="8"/>
        <v>2855807</v>
      </c>
      <c r="E30" s="9">
        <f t="shared" si="8"/>
        <v>11035807</v>
      </c>
      <c r="F30" s="22">
        <f>'[1]OS AGRI'!O31</f>
        <v>801472</v>
      </c>
      <c r="G30" s="22">
        <f>'[1]OS AGRI'!P31</f>
        <v>1986078</v>
      </c>
      <c r="H30" s="23">
        <f t="shared" si="9"/>
        <v>17.996672105628523</v>
      </c>
      <c r="I30" s="9">
        <f>'[1]OS MSME'!C30+'[1]OS MSME'!E30+'[1]OS MSME'!G30</f>
        <v>105451</v>
      </c>
      <c r="J30" s="22">
        <f>'[1]OS MSME'!D30+'[1]OS MSME'!F30+'[1]OS MSME'!H30</f>
        <v>3160444</v>
      </c>
      <c r="K30" s="23">
        <f t="shared" si="10"/>
        <v>28.638086911088603</v>
      </c>
      <c r="L30" s="9">
        <f>'[1]OS MSME'!I30</f>
        <v>4714</v>
      </c>
      <c r="M30" s="22">
        <f>'[1]OS MSME'!J30</f>
        <v>599266</v>
      </c>
      <c r="N30" s="23">
        <f t="shared" si="11"/>
        <v>5.4301964505178457</v>
      </c>
      <c r="O30" s="9">
        <f>'[1]OS OPS'!O30</f>
        <v>94889</v>
      </c>
      <c r="P30" s="22">
        <f>'[1]OS OPS'!P30</f>
        <v>1046216</v>
      </c>
      <c r="Q30" s="23">
        <f t="shared" si="12"/>
        <v>9.4801947877486441</v>
      </c>
      <c r="R30" s="22">
        <f t="shared" si="15"/>
        <v>1006526</v>
      </c>
      <c r="S30" s="22">
        <f t="shared" si="15"/>
        <v>6792004</v>
      </c>
      <c r="T30" s="23">
        <f t="shared" si="13"/>
        <v>61.545150254983618</v>
      </c>
      <c r="U30" s="9">
        <f>'[1]OS NPS'!M30</f>
        <v>1849281</v>
      </c>
      <c r="V30" s="9">
        <f>'[1]OS NPS'!N30</f>
        <v>4243803</v>
      </c>
      <c r="W30" s="23">
        <f t="shared" si="14"/>
        <v>38.454849745016382</v>
      </c>
    </row>
    <row r="31" spans="1:23" x14ac:dyDescent="0.25">
      <c r="A31" s="7">
        <v>21</v>
      </c>
      <c r="B31" s="8" t="s">
        <v>37</v>
      </c>
      <c r="C31" s="22">
        <f>'[1]CD RATIO'!L32</f>
        <v>6747266</v>
      </c>
      <c r="D31" s="9">
        <f t="shared" si="8"/>
        <v>988492</v>
      </c>
      <c r="E31" s="9">
        <f t="shared" si="8"/>
        <v>6560674</v>
      </c>
      <c r="F31" s="22">
        <f>'[1]OS AGRI'!O32</f>
        <v>256396</v>
      </c>
      <c r="G31" s="22">
        <f>'[1]OS AGRI'!P32</f>
        <v>1165666</v>
      </c>
      <c r="H31" s="23">
        <f t="shared" si="9"/>
        <v>17.767473280946437</v>
      </c>
      <c r="I31" s="9">
        <f>'[1]OS MSME'!C31+'[1]OS MSME'!E31+'[1]OS MSME'!G31</f>
        <v>74923</v>
      </c>
      <c r="J31" s="22">
        <f>'[1]OS MSME'!D31+'[1]OS MSME'!F31+'[1]OS MSME'!H31</f>
        <v>2544704</v>
      </c>
      <c r="K31" s="23">
        <f t="shared" si="10"/>
        <v>38.787234360372118</v>
      </c>
      <c r="L31" s="9">
        <f>'[1]OS MSME'!I31</f>
        <v>2807</v>
      </c>
      <c r="M31" s="22">
        <f>'[1]OS MSME'!J31</f>
        <v>277368</v>
      </c>
      <c r="N31" s="23">
        <f t="shared" si="11"/>
        <v>4.2277363575754565</v>
      </c>
      <c r="O31" s="9">
        <f>'[1]OS OPS'!O31</f>
        <v>14172</v>
      </c>
      <c r="P31" s="22">
        <f>'[1]OS OPS'!P31</f>
        <v>119518</v>
      </c>
      <c r="Q31" s="23">
        <f t="shared" si="12"/>
        <v>1.82173355969219</v>
      </c>
      <c r="R31" s="22">
        <f t="shared" si="15"/>
        <v>348298</v>
      </c>
      <c r="S31" s="22">
        <f t="shared" si="15"/>
        <v>4107256</v>
      </c>
      <c r="T31" s="23">
        <f t="shared" si="13"/>
        <v>62.604177558586201</v>
      </c>
      <c r="U31" s="9">
        <f>'[1]OS NPS'!M31</f>
        <v>640194</v>
      </c>
      <c r="V31" s="9">
        <f>'[1]OS NPS'!N31</f>
        <v>2453418</v>
      </c>
      <c r="W31" s="23">
        <f t="shared" si="14"/>
        <v>37.395822441413792</v>
      </c>
    </row>
    <row r="32" spans="1:23" x14ac:dyDescent="0.25">
      <c r="A32" s="7">
        <v>22</v>
      </c>
      <c r="B32" s="8" t="s">
        <v>38</v>
      </c>
      <c r="C32" s="22">
        <f>'[1]CD RATIO'!L33</f>
        <v>751661</v>
      </c>
      <c r="D32" s="9">
        <f t="shared" si="8"/>
        <v>60790</v>
      </c>
      <c r="E32" s="9">
        <f t="shared" si="8"/>
        <v>557763</v>
      </c>
      <c r="F32" s="22">
        <f>'[1]OS AGRI'!O33</f>
        <v>30000</v>
      </c>
      <c r="G32" s="22">
        <f>'[1]OS AGRI'!P33</f>
        <v>121238</v>
      </c>
      <c r="H32" s="23">
        <f t="shared" si="9"/>
        <v>21.736472300959367</v>
      </c>
      <c r="I32" s="9">
        <f>'[1]OS MSME'!C32+'[1]OS MSME'!E32+'[1]OS MSME'!G32</f>
        <v>6289</v>
      </c>
      <c r="J32" s="22">
        <f>'[1]OS MSME'!D32+'[1]OS MSME'!F32+'[1]OS MSME'!H32</f>
        <v>89612</v>
      </c>
      <c r="K32" s="23">
        <f t="shared" si="10"/>
        <v>16.066322075863763</v>
      </c>
      <c r="L32" s="9">
        <f>'[1]OS MSME'!I32</f>
        <v>19</v>
      </c>
      <c r="M32" s="22">
        <f>'[1]OS MSME'!J32</f>
        <v>8623</v>
      </c>
      <c r="N32" s="23">
        <f t="shared" si="11"/>
        <v>1.545997134983855</v>
      </c>
      <c r="O32" s="9">
        <f>'[1]OS OPS'!O32</f>
        <v>4943</v>
      </c>
      <c r="P32" s="22">
        <f>'[1]OS OPS'!P32</f>
        <v>55793</v>
      </c>
      <c r="Q32" s="23">
        <f t="shared" si="12"/>
        <v>10.002994103230225</v>
      </c>
      <c r="R32" s="22">
        <f t="shared" si="15"/>
        <v>41251</v>
      </c>
      <c r="S32" s="22">
        <f t="shared" si="15"/>
        <v>275266</v>
      </c>
      <c r="T32" s="23">
        <f t="shared" si="13"/>
        <v>49.351785615037208</v>
      </c>
      <c r="U32" s="9">
        <f>'[1]OS NPS'!M32</f>
        <v>19539</v>
      </c>
      <c r="V32" s="9">
        <f>'[1]OS NPS'!N32</f>
        <v>282497</v>
      </c>
      <c r="W32" s="23">
        <f t="shared" si="14"/>
        <v>50.648214384962785</v>
      </c>
    </row>
    <row r="33" spans="1:23" x14ac:dyDescent="0.25">
      <c r="A33" s="7">
        <v>23</v>
      </c>
      <c r="B33" s="8" t="s">
        <v>39</v>
      </c>
      <c r="C33" s="22">
        <f>'[1]CD RATIO'!L34</f>
        <v>721538</v>
      </c>
      <c r="D33" s="9">
        <f t="shared" si="8"/>
        <v>645661</v>
      </c>
      <c r="E33" s="9">
        <f t="shared" si="8"/>
        <v>1044558</v>
      </c>
      <c r="F33" s="22">
        <f>'[1]OS AGRI'!O34</f>
        <v>137187</v>
      </c>
      <c r="G33" s="22">
        <f>'[1]OS AGRI'!P34</f>
        <v>147292</v>
      </c>
      <c r="H33" s="23">
        <f t="shared" si="9"/>
        <v>14.100892434886335</v>
      </c>
      <c r="I33" s="9">
        <f>'[1]OS MSME'!C33+'[1]OS MSME'!E33+'[1]OS MSME'!G33</f>
        <v>17140</v>
      </c>
      <c r="J33" s="22">
        <f>'[1]OS MSME'!D33+'[1]OS MSME'!F33+'[1]OS MSME'!H33</f>
        <v>330791</v>
      </c>
      <c r="K33" s="23">
        <f t="shared" si="10"/>
        <v>31.668035666760485</v>
      </c>
      <c r="L33" s="9">
        <f>'[1]OS MSME'!I33</f>
        <v>629</v>
      </c>
      <c r="M33" s="22">
        <f>'[1]OS MSME'!J33</f>
        <v>15145</v>
      </c>
      <c r="N33" s="23">
        <f t="shared" si="11"/>
        <v>1.449895553908926</v>
      </c>
      <c r="O33" s="9">
        <f>'[1]OS OPS'!O33</f>
        <v>8603</v>
      </c>
      <c r="P33" s="22">
        <f>'[1]OS OPS'!P33</f>
        <v>38087</v>
      </c>
      <c r="Q33" s="23">
        <f t="shared" si="12"/>
        <v>3.6462312289025598</v>
      </c>
      <c r="R33" s="22">
        <f t="shared" si="15"/>
        <v>163559</v>
      </c>
      <c r="S33" s="22">
        <f t="shared" si="15"/>
        <v>531315</v>
      </c>
      <c r="T33" s="23">
        <f t="shared" si="13"/>
        <v>50.86505488445831</v>
      </c>
      <c r="U33" s="9">
        <f>'[1]OS NPS'!M33</f>
        <v>482102</v>
      </c>
      <c r="V33" s="9">
        <f>'[1]OS NPS'!N33</f>
        <v>513243</v>
      </c>
      <c r="W33" s="23">
        <f t="shared" si="14"/>
        <v>49.13494511554169</v>
      </c>
    </row>
    <row r="34" spans="1:23" x14ac:dyDescent="0.25">
      <c r="A34" s="7">
        <v>24</v>
      </c>
      <c r="B34" s="8" t="s">
        <v>40</v>
      </c>
      <c r="C34" s="22">
        <f>'[1]CD RATIO'!L35</f>
        <v>955265</v>
      </c>
      <c r="D34" s="9">
        <f t="shared" si="8"/>
        <v>820125</v>
      </c>
      <c r="E34" s="9">
        <f t="shared" si="8"/>
        <v>1608178</v>
      </c>
      <c r="F34" s="22">
        <f>'[1]OS AGRI'!O35</f>
        <v>496126</v>
      </c>
      <c r="G34" s="22">
        <f>'[1]OS AGRI'!P35</f>
        <v>291567</v>
      </c>
      <c r="H34" s="23">
        <f t="shared" si="9"/>
        <v>18.13026916174702</v>
      </c>
      <c r="I34" s="9">
        <f>'[1]OS MSME'!C34+'[1]OS MSME'!E34+'[1]OS MSME'!G34</f>
        <v>79632</v>
      </c>
      <c r="J34" s="22">
        <f>'[1]OS MSME'!D34+'[1]OS MSME'!F34+'[1]OS MSME'!H34</f>
        <v>548535</v>
      </c>
      <c r="K34" s="23">
        <f t="shared" si="10"/>
        <v>34.109097376036729</v>
      </c>
      <c r="L34" s="9">
        <f>'[1]OS MSME'!I34</f>
        <v>508</v>
      </c>
      <c r="M34" s="22">
        <f>'[1]OS MSME'!J34</f>
        <v>38700</v>
      </c>
      <c r="N34" s="23">
        <f t="shared" si="11"/>
        <v>2.4064500322725468</v>
      </c>
      <c r="O34" s="9">
        <f>'[1]OS OPS'!O34</f>
        <v>11926</v>
      </c>
      <c r="P34" s="22">
        <f>'[1]OS OPS'!P34</f>
        <v>31060</v>
      </c>
      <c r="Q34" s="23">
        <f t="shared" si="12"/>
        <v>1.9313782429556927</v>
      </c>
      <c r="R34" s="22">
        <f t="shared" si="15"/>
        <v>588192</v>
      </c>
      <c r="S34" s="22">
        <f t="shared" si="15"/>
        <v>909862</v>
      </c>
      <c r="T34" s="23">
        <f t="shared" si="13"/>
        <v>56.577194813011992</v>
      </c>
      <c r="U34" s="9">
        <f>'[1]OS NPS'!M34</f>
        <v>231933</v>
      </c>
      <c r="V34" s="9">
        <f>'[1]OS NPS'!N34</f>
        <v>698316</v>
      </c>
      <c r="W34" s="23">
        <f t="shared" si="14"/>
        <v>43.422805186988008</v>
      </c>
    </row>
    <row r="35" spans="1:23" x14ac:dyDescent="0.25">
      <c r="A35" s="7">
        <v>25</v>
      </c>
      <c r="B35" s="12" t="s">
        <v>41</v>
      </c>
      <c r="C35" s="22">
        <f>'[1]CD RATIO'!L36</f>
        <v>8720</v>
      </c>
      <c r="D35" s="9">
        <f t="shared" si="8"/>
        <v>1000</v>
      </c>
      <c r="E35" s="9">
        <f t="shared" si="8"/>
        <v>8639</v>
      </c>
      <c r="F35" s="22">
        <f>'[1]OS AGRI'!O36</f>
        <v>5</v>
      </c>
      <c r="G35" s="22">
        <f>'[1]OS AGRI'!P36</f>
        <v>349</v>
      </c>
      <c r="H35" s="23">
        <f t="shared" si="9"/>
        <v>4.0398194235443921</v>
      </c>
      <c r="I35" s="9">
        <f>'[1]OS MSME'!C35+'[1]OS MSME'!E35+'[1]OS MSME'!G35</f>
        <v>152</v>
      </c>
      <c r="J35" s="22">
        <f>'[1]OS MSME'!D35+'[1]OS MSME'!F35+'[1]OS MSME'!H35</f>
        <v>911</v>
      </c>
      <c r="K35" s="23">
        <f t="shared" si="10"/>
        <v>10.545201990971178</v>
      </c>
      <c r="L35" s="9">
        <f>'[1]OS MSME'!I35</f>
        <v>3</v>
      </c>
      <c r="M35" s="22">
        <f>'[1]OS MSME'!J35</f>
        <v>436</v>
      </c>
      <c r="N35" s="23">
        <f t="shared" si="11"/>
        <v>5.0468804259752282</v>
      </c>
      <c r="O35" s="9">
        <f>'[1]OS OPS'!O35</f>
        <v>57</v>
      </c>
      <c r="P35" s="22">
        <f>'[1]OS OPS'!P35</f>
        <v>1202</v>
      </c>
      <c r="Q35" s="23">
        <f t="shared" si="12"/>
        <v>13.913647412895012</v>
      </c>
      <c r="R35" s="22">
        <f t="shared" si="15"/>
        <v>217</v>
      </c>
      <c r="S35" s="22">
        <f t="shared" si="15"/>
        <v>2898</v>
      </c>
      <c r="T35" s="23">
        <f t="shared" si="13"/>
        <v>33.545549253385808</v>
      </c>
      <c r="U35" s="9">
        <f>'[1]OS NPS'!M35</f>
        <v>783</v>
      </c>
      <c r="V35" s="9">
        <f>'[1]OS NPS'!N35</f>
        <v>5741</v>
      </c>
      <c r="W35" s="23">
        <f t="shared" si="14"/>
        <v>66.454450746614185</v>
      </c>
    </row>
    <row r="36" spans="1:23" x14ac:dyDescent="0.25">
      <c r="A36" s="7">
        <v>26</v>
      </c>
      <c r="B36" s="12" t="s">
        <v>42</v>
      </c>
      <c r="C36" s="22">
        <f>'[1]CD RATIO'!L37</f>
        <v>51679</v>
      </c>
      <c r="D36" s="9">
        <f t="shared" si="8"/>
        <v>1735</v>
      </c>
      <c r="E36" s="9">
        <f t="shared" si="8"/>
        <v>47815</v>
      </c>
      <c r="F36" s="22">
        <f>'[1]OS AGRI'!O37</f>
        <v>99</v>
      </c>
      <c r="G36" s="22">
        <f>'[1]OS AGRI'!P37</f>
        <v>4862</v>
      </c>
      <c r="H36" s="23">
        <f t="shared" si="9"/>
        <v>10.168357210080519</v>
      </c>
      <c r="I36" s="9">
        <f>'[1]OS MSME'!C36+'[1]OS MSME'!E36+'[1]OS MSME'!G36</f>
        <v>267</v>
      </c>
      <c r="J36" s="22">
        <f>'[1]OS MSME'!D36+'[1]OS MSME'!F36+'[1]OS MSME'!H36</f>
        <v>8215</v>
      </c>
      <c r="K36" s="23">
        <f t="shared" si="10"/>
        <v>17.180801003869078</v>
      </c>
      <c r="L36" s="9">
        <f>'[1]OS MSME'!I36</f>
        <v>144</v>
      </c>
      <c r="M36" s="22">
        <f>'[1]OS MSME'!J36</f>
        <v>12773</v>
      </c>
      <c r="N36" s="23">
        <f t="shared" si="11"/>
        <v>26.71337446408031</v>
      </c>
      <c r="O36" s="9">
        <f>'[1]OS OPS'!O36</f>
        <v>255</v>
      </c>
      <c r="P36" s="22">
        <f>'[1]OS OPS'!P36</f>
        <v>3105</v>
      </c>
      <c r="Q36" s="23">
        <f t="shared" si="12"/>
        <v>6.4937781031057202</v>
      </c>
      <c r="R36" s="22">
        <f t="shared" si="15"/>
        <v>765</v>
      </c>
      <c r="S36" s="22">
        <f t="shared" si="15"/>
        <v>28955</v>
      </c>
      <c r="T36" s="23">
        <f t="shared" si="13"/>
        <v>60.556310781135629</v>
      </c>
      <c r="U36" s="9">
        <f>'[1]OS NPS'!M36</f>
        <v>970</v>
      </c>
      <c r="V36" s="9">
        <f>'[1]OS NPS'!N36</f>
        <v>18860</v>
      </c>
      <c r="W36" s="23">
        <f t="shared" si="14"/>
        <v>39.443689218864378</v>
      </c>
    </row>
    <row r="37" spans="1:23" x14ac:dyDescent="0.25">
      <c r="A37" s="7">
        <v>27</v>
      </c>
      <c r="B37" s="12" t="s">
        <v>43</v>
      </c>
      <c r="C37" s="22">
        <f>'[1]CD RATIO'!L38</f>
        <v>5503</v>
      </c>
      <c r="D37" s="9">
        <f t="shared" si="8"/>
        <v>279</v>
      </c>
      <c r="E37" s="9">
        <f t="shared" si="8"/>
        <v>7005</v>
      </c>
      <c r="F37" s="22">
        <f>'[1]OS AGRI'!O38</f>
        <v>6</v>
      </c>
      <c r="G37" s="22">
        <f>'[1]OS AGRI'!P38</f>
        <v>4</v>
      </c>
      <c r="H37" s="23">
        <f t="shared" si="9"/>
        <v>5.7102069950035694E-2</v>
      </c>
      <c r="I37" s="9">
        <f>'[1]OS MSME'!C37+'[1]OS MSME'!E37+'[1]OS MSME'!G37</f>
        <v>11</v>
      </c>
      <c r="J37" s="22">
        <f>'[1]OS MSME'!D37+'[1]OS MSME'!F37+'[1]OS MSME'!H37</f>
        <v>1324</v>
      </c>
      <c r="K37" s="23">
        <f t="shared" si="10"/>
        <v>18.900785153461815</v>
      </c>
      <c r="L37" s="9">
        <f>'[1]OS MSME'!I37</f>
        <v>2</v>
      </c>
      <c r="M37" s="22">
        <f>'[1]OS MSME'!J37</f>
        <v>325</v>
      </c>
      <c r="N37" s="23">
        <f t="shared" si="11"/>
        <v>4.6395431834403995</v>
      </c>
      <c r="O37" s="9">
        <f>'[1]OS OPS'!O37</f>
        <v>11</v>
      </c>
      <c r="P37" s="22">
        <f>'[1]OS OPS'!P37</f>
        <v>84</v>
      </c>
      <c r="Q37" s="23">
        <f t="shared" si="12"/>
        <v>1.1991434689507494</v>
      </c>
      <c r="R37" s="22">
        <f t="shared" si="15"/>
        <v>30</v>
      </c>
      <c r="S37" s="22">
        <f t="shared" si="15"/>
        <v>1737</v>
      </c>
      <c r="T37" s="23">
        <f t="shared" si="13"/>
        <v>24.796573875802999</v>
      </c>
      <c r="U37" s="9">
        <f>'[1]OS NPS'!M37</f>
        <v>249</v>
      </c>
      <c r="V37" s="9">
        <f>'[1]OS NPS'!N37</f>
        <v>5268</v>
      </c>
      <c r="W37" s="23">
        <f t="shared" si="14"/>
        <v>75.203426124197009</v>
      </c>
    </row>
    <row r="38" spans="1:23" x14ac:dyDescent="0.25">
      <c r="A38" s="7">
        <v>28</v>
      </c>
      <c r="B38" s="12" t="s">
        <v>44</v>
      </c>
      <c r="C38" s="22">
        <f>'[1]CD RATIO'!L39</f>
        <v>1332667</v>
      </c>
      <c r="D38" s="9">
        <f t="shared" si="8"/>
        <v>235331</v>
      </c>
      <c r="E38" s="9">
        <f t="shared" si="8"/>
        <v>2404805</v>
      </c>
      <c r="F38" s="22">
        <f>'[1]OS AGRI'!O39</f>
        <v>122187</v>
      </c>
      <c r="G38" s="22">
        <f>'[1]OS AGRI'!P39</f>
        <v>497847</v>
      </c>
      <c r="H38" s="23">
        <f t="shared" si="9"/>
        <v>20.702177515432645</v>
      </c>
      <c r="I38" s="9">
        <f>'[1]OS MSME'!C38+'[1]OS MSME'!E38+'[1]OS MSME'!G38</f>
        <v>32092</v>
      </c>
      <c r="J38" s="22">
        <f>'[1]OS MSME'!D38+'[1]OS MSME'!F38+'[1]OS MSME'!H38</f>
        <v>1000864</v>
      </c>
      <c r="K38" s="23">
        <f t="shared" si="10"/>
        <v>41.619341277151371</v>
      </c>
      <c r="L38" s="9">
        <f>'[1]OS MSME'!I38</f>
        <v>2040</v>
      </c>
      <c r="M38" s="22">
        <f>'[1]OS MSME'!J38</f>
        <v>157945</v>
      </c>
      <c r="N38" s="23">
        <f t="shared" si="11"/>
        <v>6.5678921991595995</v>
      </c>
      <c r="O38" s="9">
        <f>'[1]OS OPS'!O38</f>
        <v>1214</v>
      </c>
      <c r="P38" s="22">
        <f>'[1]OS OPS'!P38</f>
        <v>5364</v>
      </c>
      <c r="Q38" s="23">
        <f t="shared" si="12"/>
        <v>0.22305342844846049</v>
      </c>
      <c r="R38" s="22">
        <f t="shared" si="15"/>
        <v>157533</v>
      </c>
      <c r="S38" s="22">
        <f t="shared" si="15"/>
        <v>1662020</v>
      </c>
      <c r="T38" s="23">
        <f t="shared" si="13"/>
        <v>69.112464420192069</v>
      </c>
      <c r="U38" s="9">
        <f>'[1]OS NPS'!M38</f>
        <v>77798</v>
      </c>
      <c r="V38" s="9">
        <f>'[1]OS NPS'!N38</f>
        <v>742785</v>
      </c>
      <c r="W38" s="23">
        <f t="shared" si="14"/>
        <v>30.887535579807928</v>
      </c>
    </row>
    <row r="39" spans="1:23" x14ac:dyDescent="0.25">
      <c r="A39" s="7">
        <v>29</v>
      </c>
      <c r="B39" s="12" t="s">
        <v>45</v>
      </c>
      <c r="C39" s="22">
        <f>'[1]CD RATIO'!L40</f>
        <v>10011</v>
      </c>
      <c r="D39" s="9">
        <f t="shared" ref="D39:E44" si="16">R39+U39</f>
        <v>1986</v>
      </c>
      <c r="E39" s="9">
        <f t="shared" si="16"/>
        <v>31494</v>
      </c>
      <c r="F39" s="22">
        <f>'[1]OS AGRI'!O40</f>
        <v>9</v>
      </c>
      <c r="G39" s="22">
        <f>'[1]OS AGRI'!P40</f>
        <v>14707</v>
      </c>
      <c r="H39" s="23">
        <f t="shared" si="9"/>
        <v>46.697783704832666</v>
      </c>
      <c r="I39" s="9">
        <f>'[1]OS MSME'!C39+'[1]OS MSME'!E39+'[1]OS MSME'!G39</f>
        <v>78</v>
      </c>
      <c r="J39" s="22">
        <f>'[1]OS MSME'!D39+'[1]OS MSME'!F39+'[1]OS MSME'!H39</f>
        <v>7699</v>
      </c>
      <c r="K39" s="23">
        <f t="shared" si="10"/>
        <v>24.445926208166636</v>
      </c>
      <c r="L39" s="9">
        <f>'[1]OS MSME'!I39</f>
        <v>0</v>
      </c>
      <c r="M39" s="22">
        <f>'[1]OS MSME'!J39</f>
        <v>0</v>
      </c>
      <c r="N39" s="23">
        <f t="shared" si="11"/>
        <v>0</v>
      </c>
      <c r="O39" s="9">
        <f>'[1]OS OPS'!O39</f>
        <v>1730</v>
      </c>
      <c r="P39" s="22">
        <f>'[1]OS OPS'!P39</f>
        <v>209</v>
      </c>
      <c r="Q39" s="23">
        <f t="shared" si="12"/>
        <v>0.66361846700958915</v>
      </c>
      <c r="R39" s="22">
        <f t="shared" si="15"/>
        <v>1817</v>
      </c>
      <c r="S39" s="22">
        <f t="shared" si="15"/>
        <v>22615</v>
      </c>
      <c r="T39" s="23">
        <f t="shared" si="13"/>
        <v>71.807328380008897</v>
      </c>
      <c r="U39" s="9">
        <f>'[1]OS NPS'!M39</f>
        <v>169</v>
      </c>
      <c r="V39" s="9">
        <f>'[1]OS NPS'!N39</f>
        <v>8879</v>
      </c>
      <c r="W39" s="23">
        <f t="shared" si="14"/>
        <v>28.19267161999111</v>
      </c>
    </row>
    <row r="40" spans="1:23" x14ac:dyDescent="0.25">
      <c r="A40" s="7">
        <v>30</v>
      </c>
      <c r="B40" s="12" t="s">
        <v>46</v>
      </c>
      <c r="C40" s="22">
        <f>'[1]CD RATIO'!L41</f>
        <v>128625</v>
      </c>
      <c r="D40" s="9">
        <f t="shared" si="16"/>
        <v>332357</v>
      </c>
      <c r="E40" s="9">
        <f t="shared" si="16"/>
        <v>175978</v>
      </c>
      <c r="F40" s="22">
        <f>'[1]OS AGRI'!O41</f>
        <v>315926</v>
      </c>
      <c r="G40" s="22">
        <f>'[1]OS AGRI'!P41</f>
        <v>115848</v>
      </c>
      <c r="H40" s="23">
        <f t="shared" si="9"/>
        <v>65.830956142245057</v>
      </c>
      <c r="I40" s="9">
        <f>'[1]OS MSME'!C40+'[1]OS MSME'!E40+'[1]OS MSME'!G40</f>
        <v>327</v>
      </c>
      <c r="J40" s="22">
        <f>'[1]OS MSME'!D40+'[1]OS MSME'!F40+'[1]OS MSME'!H40</f>
        <v>24757</v>
      </c>
      <c r="K40" s="23">
        <f t="shared" si="10"/>
        <v>14.068235802202548</v>
      </c>
      <c r="L40" s="9">
        <f>'[1]OS MSME'!I40</f>
        <v>16</v>
      </c>
      <c r="M40" s="22">
        <f>'[1]OS MSME'!J40</f>
        <v>1834</v>
      </c>
      <c r="N40" s="23">
        <f t="shared" si="11"/>
        <v>1.0421757265112686</v>
      </c>
      <c r="O40" s="9">
        <f>'[1]OS OPS'!O40</f>
        <v>3242</v>
      </c>
      <c r="P40" s="22">
        <f>'[1]OS OPS'!P40</f>
        <v>4000</v>
      </c>
      <c r="Q40" s="23">
        <f t="shared" si="12"/>
        <v>2.2730113991521668</v>
      </c>
      <c r="R40" s="22">
        <f t="shared" si="15"/>
        <v>319511</v>
      </c>
      <c r="S40" s="22">
        <f t="shared" si="15"/>
        <v>146439</v>
      </c>
      <c r="T40" s="23">
        <f t="shared" si="13"/>
        <v>83.214379070111036</v>
      </c>
      <c r="U40" s="9">
        <f>'[1]OS NPS'!M40</f>
        <v>12846</v>
      </c>
      <c r="V40" s="9">
        <f>'[1]OS NPS'!N40</f>
        <v>29539</v>
      </c>
      <c r="W40" s="23">
        <f t="shared" si="14"/>
        <v>16.785620929888964</v>
      </c>
    </row>
    <row r="41" spans="1:23" x14ac:dyDescent="0.25">
      <c r="A41" s="7">
        <v>31</v>
      </c>
      <c r="B41" s="12" t="s">
        <v>47</v>
      </c>
      <c r="C41" s="22">
        <f>'[1]CD RATIO'!L42</f>
        <v>25025</v>
      </c>
      <c r="D41" s="9">
        <f t="shared" si="16"/>
        <v>359</v>
      </c>
      <c r="E41" s="9">
        <f t="shared" si="16"/>
        <v>19540</v>
      </c>
      <c r="F41" s="22">
        <f>'[1]OS AGRI'!O42</f>
        <v>1</v>
      </c>
      <c r="G41" s="22">
        <f>'[1]OS AGRI'!P42</f>
        <v>602</v>
      </c>
      <c r="H41" s="23">
        <f t="shared" si="9"/>
        <v>3.0808597748208801</v>
      </c>
      <c r="I41" s="9">
        <f>'[1]OS MSME'!C41+'[1]OS MSME'!E41+'[1]OS MSME'!G41</f>
        <v>25</v>
      </c>
      <c r="J41" s="22">
        <f>'[1]OS MSME'!D41+'[1]OS MSME'!F41+'[1]OS MSME'!H41</f>
        <v>684</v>
      </c>
      <c r="K41" s="23">
        <f t="shared" si="10"/>
        <v>3.5005117707267144</v>
      </c>
      <c r="L41" s="9">
        <f>'[1]OS MSME'!I41</f>
        <v>5</v>
      </c>
      <c r="M41" s="22">
        <f>'[1]OS MSME'!J41</f>
        <v>448</v>
      </c>
      <c r="N41" s="23">
        <f t="shared" si="11"/>
        <v>2.2927328556806552</v>
      </c>
      <c r="O41" s="9">
        <f>'[1]OS OPS'!O41</f>
        <v>12</v>
      </c>
      <c r="P41" s="22">
        <f>'[1]OS OPS'!P41</f>
        <v>1113</v>
      </c>
      <c r="Q41" s="23">
        <f t="shared" si="12"/>
        <v>5.6960081883316276</v>
      </c>
      <c r="R41" s="22">
        <f t="shared" si="15"/>
        <v>43</v>
      </c>
      <c r="S41" s="22">
        <f t="shared" si="15"/>
        <v>2847</v>
      </c>
      <c r="T41" s="23">
        <f t="shared" si="13"/>
        <v>14.570112589559876</v>
      </c>
      <c r="U41" s="9">
        <f>'[1]OS NPS'!M41</f>
        <v>316</v>
      </c>
      <c r="V41" s="9">
        <f>'[1]OS NPS'!N41</f>
        <v>16693</v>
      </c>
      <c r="W41" s="23">
        <f t="shared" si="14"/>
        <v>85.429887410440116</v>
      </c>
    </row>
    <row r="42" spans="1:23" x14ac:dyDescent="0.25">
      <c r="A42" s="7">
        <v>32</v>
      </c>
      <c r="B42" s="12" t="s">
        <v>48</v>
      </c>
      <c r="C42" s="22">
        <f>'[1]CD RATIO'!L43</f>
        <v>8341</v>
      </c>
      <c r="D42" s="9">
        <f t="shared" si="16"/>
        <v>462</v>
      </c>
      <c r="E42" s="9">
        <f t="shared" si="16"/>
        <v>6208</v>
      </c>
      <c r="F42" s="22">
        <f>'[1]OS AGRI'!O43</f>
        <v>0</v>
      </c>
      <c r="G42" s="22">
        <f>'[1]OS AGRI'!P43</f>
        <v>0</v>
      </c>
      <c r="H42" s="23">
        <f t="shared" si="9"/>
        <v>0</v>
      </c>
      <c r="I42" s="9">
        <f>'[1]OS MSME'!C42+'[1]OS MSME'!E42+'[1]OS MSME'!G42</f>
        <v>173</v>
      </c>
      <c r="J42" s="22">
        <f>'[1]OS MSME'!D42+'[1]OS MSME'!F42+'[1]OS MSME'!H42</f>
        <v>2993</v>
      </c>
      <c r="K42" s="23">
        <f t="shared" si="10"/>
        <v>48.211984536082475</v>
      </c>
      <c r="L42" s="9">
        <f>'[1]OS MSME'!I42</f>
        <v>0</v>
      </c>
      <c r="M42" s="22">
        <f>'[1]OS MSME'!J42</f>
        <v>0</v>
      </c>
      <c r="N42" s="23">
        <f t="shared" si="11"/>
        <v>0</v>
      </c>
      <c r="O42" s="9">
        <f>'[1]OS OPS'!O42</f>
        <v>98</v>
      </c>
      <c r="P42" s="22">
        <f>'[1]OS OPS'!P42</f>
        <v>739</v>
      </c>
      <c r="Q42" s="23">
        <f t="shared" si="12"/>
        <v>11.903994845360826</v>
      </c>
      <c r="R42" s="22">
        <f t="shared" si="15"/>
        <v>271</v>
      </c>
      <c r="S42" s="22">
        <f t="shared" si="15"/>
        <v>3732</v>
      </c>
      <c r="T42" s="23">
        <f t="shared" si="13"/>
        <v>60.115979381443303</v>
      </c>
      <c r="U42" s="9">
        <f>'[1]OS NPS'!M42</f>
        <v>191</v>
      </c>
      <c r="V42" s="9">
        <f>'[1]OS NPS'!N42</f>
        <v>2476</v>
      </c>
      <c r="W42" s="23">
        <f t="shared" si="14"/>
        <v>39.884020618556704</v>
      </c>
    </row>
    <row r="43" spans="1:23" x14ac:dyDescent="0.25">
      <c r="A43" s="7">
        <v>33</v>
      </c>
      <c r="B43" s="12" t="s">
        <v>49</v>
      </c>
      <c r="C43" s="22">
        <f>'[1]CD RATIO'!L44</f>
        <v>724506</v>
      </c>
      <c r="D43" s="9">
        <f t="shared" si="16"/>
        <v>199538</v>
      </c>
      <c r="E43" s="9">
        <f t="shared" si="16"/>
        <v>962347</v>
      </c>
      <c r="F43" s="22">
        <f>'[1]OS AGRI'!O44</f>
        <v>88495</v>
      </c>
      <c r="G43" s="22">
        <f>'[1]OS AGRI'!P44</f>
        <v>212563</v>
      </c>
      <c r="H43" s="23">
        <f t="shared" si="9"/>
        <v>22.087978660503957</v>
      </c>
      <c r="I43" s="9">
        <f>'[1]OS MSME'!C43+'[1]OS MSME'!E43+'[1]OS MSME'!G43</f>
        <v>13221</v>
      </c>
      <c r="J43" s="22">
        <f>'[1]OS MSME'!D43+'[1]OS MSME'!F43+'[1]OS MSME'!H43</f>
        <v>382607</v>
      </c>
      <c r="K43" s="23">
        <f t="shared" si="10"/>
        <v>39.757696548126617</v>
      </c>
      <c r="L43" s="9">
        <f>'[1]OS MSME'!I43</f>
        <v>478</v>
      </c>
      <c r="M43" s="22">
        <f>'[1]OS MSME'!J43</f>
        <v>48616</v>
      </c>
      <c r="N43" s="23">
        <f t="shared" si="11"/>
        <v>5.0518160289375871</v>
      </c>
      <c r="O43" s="9">
        <f>'[1]OS OPS'!O43</f>
        <v>1835</v>
      </c>
      <c r="P43" s="22">
        <f>'[1]OS OPS'!P43</f>
        <v>16041</v>
      </c>
      <c r="Q43" s="23">
        <f t="shared" si="12"/>
        <v>1.6668623687713477</v>
      </c>
      <c r="R43" s="22">
        <f t="shared" si="15"/>
        <v>104029</v>
      </c>
      <c r="S43" s="22">
        <f t="shared" si="15"/>
        <v>659827</v>
      </c>
      <c r="T43" s="23">
        <f t="shared" si="13"/>
        <v>68.564353606339509</v>
      </c>
      <c r="U43" s="9">
        <f>'[1]OS NPS'!M43</f>
        <v>95509</v>
      </c>
      <c r="V43" s="9">
        <f>'[1]OS NPS'!N43</f>
        <v>302520</v>
      </c>
      <c r="W43" s="23">
        <f t="shared" si="14"/>
        <v>31.435646393660502</v>
      </c>
    </row>
    <row r="44" spans="1:23" x14ac:dyDescent="0.25">
      <c r="A44" s="7">
        <v>34</v>
      </c>
      <c r="B44" s="12" t="s">
        <v>50</v>
      </c>
      <c r="C44" s="22">
        <f>'[1]CD RATIO'!L45</f>
        <v>5291</v>
      </c>
      <c r="D44" s="9">
        <f t="shared" si="16"/>
        <v>792</v>
      </c>
      <c r="E44" s="9">
        <f t="shared" si="16"/>
        <v>6463</v>
      </c>
      <c r="F44" s="22">
        <f>'[1]OS AGRI'!O45</f>
        <v>80</v>
      </c>
      <c r="G44" s="22">
        <f>'[1]OS AGRI'!P45</f>
        <v>100</v>
      </c>
      <c r="H44" s="23">
        <f t="shared" si="9"/>
        <v>1.547269070091289</v>
      </c>
      <c r="I44" s="9">
        <f>'[1]OS MSME'!C44+'[1]OS MSME'!E44+'[1]OS MSME'!G44</f>
        <v>106</v>
      </c>
      <c r="J44" s="22">
        <f>'[1]OS MSME'!D44+'[1]OS MSME'!F44+'[1]OS MSME'!H44</f>
        <v>1078</v>
      </c>
      <c r="K44" s="23">
        <f t="shared" si="10"/>
        <v>16.679560575584095</v>
      </c>
      <c r="L44" s="9">
        <f>'[1]OS MSME'!I44</f>
        <v>0</v>
      </c>
      <c r="M44" s="22">
        <f>'[1]OS MSME'!J44</f>
        <v>0</v>
      </c>
      <c r="N44" s="23">
        <f t="shared" si="11"/>
        <v>0</v>
      </c>
      <c r="O44" s="9">
        <f>'[1]OS OPS'!O44</f>
        <v>158</v>
      </c>
      <c r="P44" s="22">
        <f>'[1]OS OPS'!P44</f>
        <v>1639</v>
      </c>
      <c r="Q44" s="23">
        <f t="shared" si="12"/>
        <v>25.359740058796227</v>
      </c>
      <c r="R44" s="22">
        <f t="shared" si="15"/>
        <v>344</v>
      </c>
      <c r="S44" s="22">
        <f t="shared" si="15"/>
        <v>2817</v>
      </c>
      <c r="T44" s="23">
        <f t="shared" si="13"/>
        <v>43.586569704471607</v>
      </c>
      <c r="U44" s="9">
        <f>'[1]OS NPS'!M44</f>
        <v>448</v>
      </c>
      <c r="V44" s="9">
        <f>'[1]OS NPS'!N44</f>
        <v>3646</v>
      </c>
      <c r="W44" s="23">
        <f t="shared" si="14"/>
        <v>56.413430295528393</v>
      </c>
    </row>
    <row r="45" spans="1:23" ht="15.75" x14ac:dyDescent="0.25">
      <c r="A45" s="6" t="s">
        <v>51</v>
      </c>
      <c r="B45" s="10" t="s">
        <v>27</v>
      </c>
      <c r="C45" s="11">
        <f>SUM(C23:C44)</f>
        <v>20832167</v>
      </c>
      <c r="D45" s="11">
        <f>R45+U45</f>
        <v>7280300</v>
      </c>
      <c r="E45" s="24">
        <f>S45+V45</f>
        <v>29170192</v>
      </c>
      <c r="F45" s="24">
        <f>SUM(F23:F44)</f>
        <v>2466126</v>
      </c>
      <c r="G45" s="24">
        <f>SUM(G23:G44)</f>
        <v>5566043</v>
      </c>
      <c r="H45" s="25">
        <f t="shared" si="9"/>
        <v>19.08126967419344</v>
      </c>
      <c r="I45" s="24">
        <f>SUM(I23:I44)</f>
        <v>420372</v>
      </c>
      <c r="J45" s="24">
        <f>SUM(J23:J44)</f>
        <v>9515061</v>
      </c>
      <c r="K45" s="25">
        <f t="shared" si="10"/>
        <v>32.619123658836394</v>
      </c>
      <c r="L45" s="24">
        <f>SUM(L23:L44)</f>
        <v>13556</v>
      </c>
      <c r="M45" s="24">
        <f>SUM(M23:M44)</f>
        <v>1325176</v>
      </c>
      <c r="N45" s="25">
        <f t="shared" si="11"/>
        <v>4.5429114762083156</v>
      </c>
      <c r="O45" s="24">
        <f>SUM(O23:O44)</f>
        <v>366284</v>
      </c>
      <c r="P45" s="24">
        <f>SUM(P23:P44)</f>
        <v>1655728</v>
      </c>
      <c r="Q45" s="25">
        <f t="shared" si="12"/>
        <v>5.6760956527128794</v>
      </c>
      <c r="R45" s="11">
        <f>SUM(R23:R44)</f>
        <v>3266338</v>
      </c>
      <c r="S45" s="11">
        <f>SUM(S23:S44)</f>
        <v>18062008</v>
      </c>
      <c r="T45" s="25">
        <f t="shared" si="13"/>
        <v>61.919400461951028</v>
      </c>
      <c r="U45" s="11">
        <f>SUM(U23:U44)</f>
        <v>4013962</v>
      </c>
      <c r="V45" s="11">
        <f>SUM(V23:V44)</f>
        <v>11108184</v>
      </c>
      <c r="W45" s="25">
        <f t="shared" si="14"/>
        <v>38.080599538048979</v>
      </c>
    </row>
    <row r="46" spans="1:23" ht="15.75" x14ac:dyDescent="0.25">
      <c r="A46" s="6" t="s">
        <v>52</v>
      </c>
      <c r="B46" s="10" t="s">
        <v>83</v>
      </c>
      <c r="C46" s="11">
        <f>+C45+C21</f>
        <v>67309007</v>
      </c>
      <c r="D46" s="11">
        <f>+D45+D21</f>
        <v>13629696</v>
      </c>
      <c r="E46" s="11">
        <f>+E45+E21</f>
        <v>65130174</v>
      </c>
      <c r="F46" s="11">
        <f>+F45+F21</f>
        <v>6003767</v>
      </c>
      <c r="G46" s="11">
        <f>+G45+G21</f>
        <v>13452448</v>
      </c>
      <c r="H46" s="25">
        <f t="shared" si="9"/>
        <v>20.654709136812684</v>
      </c>
      <c r="I46" s="24">
        <f>+I45+I21</f>
        <v>890489</v>
      </c>
      <c r="J46" s="24">
        <f>+J45+J21</f>
        <v>15136375</v>
      </c>
      <c r="K46" s="25">
        <f t="shared" si="10"/>
        <v>23.240188180673371</v>
      </c>
      <c r="L46" s="11">
        <f>+L45+L21</f>
        <v>16650</v>
      </c>
      <c r="M46" s="11">
        <f>+M45+M21</f>
        <v>5071320</v>
      </c>
      <c r="N46" s="25">
        <f t="shared" si="11"/>
        <v>7.78643705143487</v>
      </c>
      <c r="O46" s="11">
        <f>+O45+O21</f>
        <v>665671</v>
      </c>
      <c r="P46" s="11">
        <f>+P45+P21</f>
        <v>4904178</v>
      </c>
      <c r="Q46" s="25">
        <f t="shared" si="12"/>
        <v>7.5298094551382588</v>
      </c>
      <c r="R46" s="24">
        <f>+R45+R21</f>
        <v>7576577</v>
      </c>
      <c r="S46" s="24">
        <f>+S45+S21</f>
        <v>38564321</v>
      </c>
      <c r="T46" s="25">
        <f t="shared" si="13"/>
        <v>59.211143824059185</v>
      </c>
      <c r="U46" s="11">
        <f>+U45+U21</f>
        <v>6053119</v>
      </c>
      <c r="V46" s="11">
        <f>+V45+V21</f>
        <v>26565853</v>
      </c>
      <c r="W46" s="25">
        <f t="shared" si="14"/>
        <v>40.788856175940815</v>
      </c>
    </row>
    <row r="47" spans="1:23" ht="15.75" x14ac:dyDescent="0.25">
      <c r="A47" s="124" t="s">
        <v>54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</row>
    <row r="48" spans="1:23" x14ac:dyDescent="0.25">
      <c r="A48" s="7">
        <v>35</v>
      </c>
      <c r="B48" s="8" t="s">
        <v>55</v>
      </c>
      <c r="C48" s="22">
        <f>'[1]CD RATIO'!L49</f>
        <v>3229690</v>
      </c>
      <c r="D48" s="9">
        <f t="shared" ref="D48:E50" si="17">R48+U48</f>
        <v>1070245</v>
      </c>
      <c r="E48" s="9">
        <f t="shared" si="17"/>
        <v>2734007.2199999997</v>
      </c>
      <c r="F48" s="22">
        <f>'[1]OS AGRI'!O49</f>
        <v>908459</v>
      </c>
      <c r="G48" s="22">
        <f>'[1]OS AGRI'!P49</f>
        <v>1994855</v>
      </c>
      <c r="H48" s="23">
        <f>G48/E48%</f>
        <v>72.964511044707493</v>
      </c>
      <c r="I48" s="9">
        <f>'[1]OS MSME'!C48+'[1]OS MSME'!E48+'[1]OS MSME'!G48</f>
        <v>100758</v>
      </c>
      <c r="J48" s="22">
        <f>'[1]OS MSME'!D48+'[1]OS MSME'!F48+'[1]OS MSME'!H48</f>
        <v>257384.13</v>
      </c>
      <c r="K48" s="23">
        <f>J48/E48%</f>
        <v>9.4141715543823619</v>
      </c>
      <c r="L48" s="9">
        <f>'[1]OS MSME'!I48</f>
        <v>4</v>
      </c>
      <c r="M48" s="22">
        <f>'[1]OS MSME'!J48</f>
        <v>5470.09</v>
      </c>
      <c r="N48" s="23">
        <f>M48/E48%</f>
        <v>0.20007591640522443</v>
      </c>
      <c r="O48" s="9">
        <f>'[1]OS OPS'!O48</f>
        <v>8156</v>
      </c>
      <c r="P48" s="22">
        <f>'[1]OS OPS'!P48</f>
        <v>86671</v>
      </c>
      <c r="Q48" s="23">
        <f>P48/E48%</f>
        <v>3.1701086729390568</v>
      </c>
      <c r="R48" s="22">
        <f t="shared" ref="R48:S50" si="18">F48+I48+L48+O48</f>
        <v>1017377</v>
      </c>
      <c r="S48" s="22">
        <f t="shared" si="18"/>
        <v>2344380.2199999997</v>
      </c>
      <c r="T48" s="23">
        <f>S48/E48%</f>
        <v>85.748867188434119</v>
      </c>
      <c r="U48" s="9">
        <f>'[1]OS NPS'!M48</f>
        <v>52868</v>
      </c>
      <c r="V48" s="9">
        <f>'[1]OS NPS'!N48</f>
        <v>389627</v>
      </c>
      <c r="W48" s="23">
        <f>V48/E48%</f>
        <v>14.251132811565874</v>
      </c>
    </row>
    <row r="49" spans="1:23" x14ac:dyDescent="0.25">
      <c r="A49" s="7">
        <v>36</v>
      </c>
      <c r="B49" s="8" t="s">
        <v>56</v>
      </c>
      <c r="C49" s="22">
        <f>'[1]CD RATIO'!L50</f>
        <v>2102262</v>
      </c>
      <c r="D49" s="9">
        <f t="shared" si="17"/>
        <v>505964</v>
      </c>
      <c r="E49" s="9">
        <f t="shared" si="17"/>
        <v>1476241</v>
      </c>
      <c r="F49" s="22">
        <f>'[1]OS AGRI'!O50</f>
        <v>399698</v>
      </c>
      <c r="G49" s="22">
        <f>'[1]OS AGRI'!P50</f>
        <v>855764</v>
      </c>
      <c r="H49" s="23">
        <f>G49/E49%</f>
        <v>57.969125637345122</v>
      </c>
      <c r="I49" s="9">
        <f>'[1]OS MSME'!C49+'[1]OS MSME'!E49+'[1]OS MSME'!G49</f>
        <v>33329</v>
      </c>
      <c r="J49" s="22">
        <f>'[1]OS MSME'!D49+'[1]OS MSME'!F49+'[1]OS MSME'!H49</f>
        <v>81786</v>
      </c>
      <c r="K49" s="23">
        <f>J49/E49%</f>
        <v>5.5401523193028783</v>
      </c>
      <c r="L49" s="9">
        <f>'[1]OS MSME'!I49</f>
        <v>0</v>
      </c>
      <c r="M49" s="22">
        <f>'[1]OS MSME'!J49</f>
        <v>0</v>
      </c>
      <c r="N49" s="23">
        <f>M49/E49%</f>
        <v>0</v>
      </c>
      <c r="O49" s="9">
        <f>'[1]OS OPS'!O49</f>
        <v>16361</v>
      </c>
      <c r="P49" s="22">
        <f>'[1]OS OPS'!P49</f>
        <v>175768</v>
      </c>
      <c r="Q49" s="23">
        <f>P49/E49%</f>
        <v>11.90645700803595</v>
      </c>
      <c r="R49" s="22">
        <f t="shared" si="18"/>
        <v>449388</v>
      </c>
      <c r="S49" s="22">
        <f t="shared" si="18"/>
        <v>1113318</v>
      </c>
      <c r="T49" s="23">
        <f>S49/E49%</f>
        <v>75.415734964683949</v>
      </c>
      <c r="U49" s="9">
        <f>'[1]OS NPS'!M49</f>
        <v>56576</v>
      </c>
      <c r="V49" s="9">
        <f>'[1]OS NPS'!N49</f>
        <v>362923</v>
      </c>
      <c r="W49" s="23">
        <f>V49/E49%</f>
        <v>24.584265035316051</v>
      </c>
    </row>
    <row r="50" spans="1:23" ht="15.75" x14ac:dyDescent="0.25">
      <c r="A50" s="6" t="s">
        <v>57</v>
      </c>
      <c r="B50" s="10" t="s">
        <v>27</v>
      </c>
      <c r="C50" s="11">
        <f>SUM(C48:C49)</f>
        <v>5331952</v>
      </c>
      <c r="D50" s="11">
        <f t="shared" si="17"/>
        <v>1576209</v>
      </c>
      <c r="E50" s="24">
        <f t="shared" si="17"/>
        <v>4210248.22</v>
      </c>
      <c r="F50" s="11">
        <f>SUM(F48:F49)</f>
        <v>1308157</v>
      </c>
      <c r="G50" s="11">
        <f>SUM(G48:G49)</f>
        <v>2850619</v>
      </c>
      <c r="H50" s="25">
        <f>G50/E50%</f>
        <v>67.70667312341979</v>
      </c>
      <c r="I50" s="11">
        <f>SUM(I48:I49)</f>
        <v>134087</v>
      </c>
      <c r="J50" s="11">
        <f>SUM(J48:J49)</f>
        <v>339170.13</v>
      </c>
      <c r="K50" s="25">
        <f>J50/E50%</f>
        <v>8.0558226564608582</v>
      </c>
      <c r="L50" s="11">
        <f>SUM(L48:L49)</f>
        <v>4</v>
      </c>
      <c r="M50" s="11">
        <f>SUM(M48:M49)</f>
        <v>5470.09</v>
      </c>
      <c r="N50" s="25">
        <f>M50/E50%</f>
        <v>0.12992321863626369</v>
      </c>
      <c r="O50" s="11">
        <f>SUM(O48:O49)</f>
        <v>24517</v>
      </c>
      <c r="P50" s="11">
        <f>SUM(P48:P49)</f>
        <v>262439</v>
      </c>
      <c r="Q50" s="25">
        <f>P50/E50%</f>
        <v>6.2333379479464517</v>
      </c>
      <c r="R50" s="11">
        <f t="shared" si="18"/>
        <v>1466765</v>
      </c>
      <c r="S50" s="11">
        <f t="shared" si="18"/>
        <v>3457698.2199999997</v>
      </c>
      <c r="T50" s="25">
        <f>S50/E50%</f>
        <v>82.125756946463355</v>
      </c>
      <c r="U50" s="11">
        <f>SUM(U48:U49)</f>
        <v>109444</v>
      </c>
      <c r="V50" s="11">
        <f>SUM(V48:V49)</f>
        <v>752550</v>
      </c>
      <c r="W50" s="25">
        <f>V50/E50%</f>
        <v>17.874243053536638</v>
      </c>
    </row>
    <row r="51" spans="1:23" ht="15.75" x14ac:dyDescent="0.25">
      <c r="A51" s="124" t="s">
        <v>58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</row>
    <row r="52" spans="1:23" x14ac:dyDescent="0.25">
      <c r="A52" s="7">
        <v>37</v>
      </c>
      <c r="B52" s="8" t="s">
        <v>59</v>
      </c>
      <c r="C52" s="22">
        <f>'[1]CD RATIO'!L53</f>
        <v>1959870</v>
      </c>
      <c r="D52" s="9">
        <f t="shared" ref="D52:E64" si="19">R52+U52</f>
        <v>2924096</v>
      </c>
      <c r="E52" s="9">
        <f t="shared" si="19"/>
        <v>2034842</v>
      </c>
      <c r="F52" s="22">
        <f>'[1]OS AGRI'!O53</f>
        <v>2858959</v>
      </c>
      <c r="G52" s="22">
        <f>'[1]OS AGRI'!P53</f>
        <v>1691538</v>
      </c>
      <c r="H52" s="23">
        <f>G52/E52%</f>
        <v>83.128714661875478</v>
      </c>
      <c r="I52" s="9">
        <f>'[1]OS MSME'!C52+'[1]OS MSME'!E52+'[1]OS MSME'!G52</f>
        <v>24688</v>
      </c>
      <c r="J52" s="22">
        <f>'[1]OS MSME'!D52+'[1]OS MSME'!F52+'[1]OS MSME'!H52</f>
        <v>39906</v>
      </c>
      <c r="K52" s="23">
        <f>J52/E52%</f>
        <v>1.9611350660149536</v>
      </c>
      <c r="L52" s="9">
        <f>'[1]OS MSME'!I52</f>
        <v>0</v>
      </c>
      <c r="M52" s="22">
        <f>'[1]OS MSME'!J52</f>
        <v>0</v>
      </c>
      <c r="N52" s="23">
        <f>M52/E52%</f>
        <v>0</v>
      </c>
      <c r="O52" s="9">
        <f>'[1]OS OPS'!O52</f>
        <v>5253</v>
      </c>
      <c r="P52" s="9">
        <f>'[1]OS OPS'!P52</f>
        <v>20033</v>
      </c>
      <c r="Q52" s="23">
        <f>P52/E52%</f>
        <v>0.98449904218607642</v>
      </c>
      <c r="R52" s="22">
        <f t="shared" ref="R52:S54" si="20">F52+I52+L52+O52</f>
        <v>2888900</v>
      </c>
      <c r="S52" s="22">
        <f t="shared" si="20"/>
        <v>1751477</v>
      </c>
      <c r="T52" s="23">
        <f>S52/E52%</f>
        <v>86.074348770076512</v>
      </c>
      <c r="U52" s="9">
        <f>'[1]OS NPS'!M52</f>
        <v>35196</v>
      </c>
      <c r="V52" s="9">
        <f>'[1]OS NPS'!N52</f>
        <v>283365</v>
      </c>
      <c r="W52" s="23">
        <f>V52/E52%</f>
        <v>13.925651229923504</v>
      </c>
    </row>
    <row r="53" spans="1:23" x14ac:dyDescent="0.25">
      <c r="A53" s="7">
        <v>38</v>
      </c>
      <c r="B53" s="8" t="s">
        <v>60</v>
      </c>
      <c r="C53" s="22">
        <f>'[1]CD RATIO'!L54</f>
        <v>0</v>
      </c>
      <c r="D53" s="9">
        <f t="shared" si="19"/>
        <v>58897</v>
      </c>
      <c r="E53" s="9">
        <f t="shared" si="19"/>
        <v>86073.09</v>
      </c>
      <c r="F53" s="22">
        <f>'[1]OS AGRI'!O54</f>
        <v>47092</v>
      </c>
      <c r="G53" s="22">
        <f>'[1]OS AGRI'!P54</f>
        <v>68681</v>
      </c>
      <c r="H53" s="23">
        <f>G53/E53%</f>
        <v>79.793812444748994</v>
      </c>
      <c r="I53" s="9">
        <f>'[1]OS MSME'!C53+'[1]OS MSME'!E53+'[1]OS MSME'!G53</f>
        <v>2591</v>
      </c>
      <c r="J53" s="22">
        <f>'[1]OS MSME'!D53+'[1]OS MSME'!F53+'[1]OS MSME'!H53</f>
        <v>2577.09</v>
      </c>
      <c r="K53" s="23">
        <f>J53/E53%</f>
        <v>2.9940716663012794</v>
      </c>
      <c r="L53" s="9">
        <f>'[1]OS MSME'!I53</f>
        <v>3</v>
      </c>
      <c r="M53" s="22">
        <f>'[1]OS MSME'!J53</f>
        <v>18</v>
      </c>
      <c r="N53" s="23">
        <f>M53/E53%</f>
        <v>2.0912459399331427E-2</v>
      </c>
      <c r="O53" s="9">
        <f>'[1]OS OPS'!O53</f>
        <v>3208</v>
      </c>
      <c r="P53" s="9">
        <f>'[1]OS OPS'!P53</f>
        <v>8933</v>
      </c>
      <c r="Q53" s="23">
        <f>P53/E53%</f>
        <v>10.378388878568202</v>
      </c>
      <c r="R53" s="22">
        <f t="shared" si="20"/>
        <v>52894</v>
      </c>
      <c r="S53" s="22">
        <f t="shared" si="20"/>
        <v>80209.09</v>
      </c>
      <c r="T53" s="23">
        <f>S53/E53%</f>
        <v>93.187185449017804</v>
      </c>
      <c r="U53" s="9">
        <f>'[1]OS NPS'!M53</f>
        <v>6003</v>
      </c>
      <c r="V53" s="9">
        <f>'[1]OS NPS'!N53</f>
        <v>5864</v>
      </c>
      <c r="W53" s="23">
        <f>V53/E53%</f>
        <v>6.8128145509821945</v>
      </c>
    </row>
    <row r="54" spans="1:23" ht="15.75" x14ac:dyDescent="0.25">
      <c r="A54" s="6" t="s">
        <v>61</v>
      </c>
      <c r="B54" s="10" t="s">
        <v>27</v>
      </c>
      <c r="C54" s="11">
        <f>SUM(C52:C53)</f>
        <v>1959870</v>
      </c>
      <c r="D54" s="11">
        <f t="shared" si="19"/>
        <v>2982993</v>
      </c>
      <c r="E54" s="24">
        <f t="shared" si="19"/>
        <v>2120915.09</v>
      </c>
      <c r="F54" s="11">
        <f>SUM(F52:F53)</f>
        <v>2906051</v>
      </c>
      <c r="G54" s="11">
        <f>SUM(G52:G53)</f>
        <v>1760219</v>
      </c>
      <c r="H54" s="25">
        <f>G54/E54%</f>
        <v>82.993374336357817</v>
      </c>
      <c r="I54" s="11">
        <f>SUM(I52:I53)</f>
        <v>27279</v>
      </c>
      <c r="J54" s="11">
        <f>SUM(J52:J53)</f>
        <v>42483.09</v>
      </c>
      <c r="K54" s="25">
        <f>J54/E54%</f>
        <v>2.0030547286077351</v>
      </c>
      <c r="L54" s="11">
        <f>SUM(L52:L53)</f>
        <v>3</v>
      </c>
      <c r="M54" s="11">
        <f>SUM(M52:M53)</f>
        <v>18</v>
      </c>
      <c r="N54" s="25">
        <f>M54/E54%</f>
        <v>8.486902698212215E-4</v>
      </c>
      <c r="O54" s="11">
        <f>SUM(O52:O53)</f>
        <v>8461</v>
      </c>
      <c r="P54" s="11">
        <f>SUM(P52:P53)</f>
        <v>28966</v>
      </c>
      <c r="Q54" s="25">
        <f>P54/E54%</f>
        <v>1.3657312419800833</v>
      </c>
      <c r="R54" s="11">
        <f t="shared" si="20"/>
        <v>2941794</v>
      </c>
      <c r="S54" s="11">
        <f t="shared" si="20"/>
        <v>1831686.09</v>
      </c>
      <c r="T54" s="25">
        <f>S54/E54%</f>
        <v>86.363008997215459</v>
      </c>
      <c r="U54" s="11">
        <f>SUM(U52:U53)</f>
        <v>41199</v>
      </c>
      <c r="V54" s="11">
        <f>SUM(V52:V53)</f>
        <v>289229</v>
      </c>
      <c r="W54" s="25">
        <f>V54/E54%</f>
        <v>13.63699100278456</v>
      </c>
    </row>
    <row r="55" spans="1:23" ht="15.75" x14ac:dyDescent="0.25">
      <c r="A55" s="124" t="s">
        <v>84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</row>
    <row r="56" spans="1:23" x14ac:dyDescent="0.25">
      <c r="A56" s="7">
        <v>39</v>
      </c>
      <c r="B56" s="8" t="s">
        <v>63</v>
      </c>
      <c r="C56" s="22">
        <f>'[1]CD RATIO'!L57</f>
        <v>2677710</v>
      </c>
      <c r="D56" s="9">
        <f t="shared" si="19"/>
        <v>1136617</v>
      </c>
      <c r="E56" s="9">
        <f t="shared" si="19"/>
        <v>3107606</v>
      </c>
      <c r="F56" s="22">
        <f>'[1]OS AGRI'!O58</f>
        <v>199891</v>
      </c>
      <c r="G56" s="22">
        <f>'[1]OS AGRI'!P58</f>
        <v>373332</v>
      </c>
      <c r="H56" s="23">
        <f t="shared" ref="H56:H66" si="21">G56/E56%</f>
        <v>12.013492057873489</v>
      </c>
      <c r="I56" s="9">
        <f>'[1]OS MSME'!C56+'[1]OS MSME'!E56+'[1]OS MSME'!G56</f>
        <v>137903</v>
      </c>
      <c r="J56" s="22">
        <f>'[1]OS MSME'!D56+'[1]OS MSME'!F56+'[1]OS MSME'!H56</f>
        <v>1313408</v>
      </c>
      <c r="K56" s="23">
        <f t="shared" ref="K56:K64" si="22">J56/E56%</f>
        <v>42.264302488796844</v>
      </c>
      <c r="L56" s="9">
        <f>'[1]OS MSME'!I56</f>
        <v>158</v>
      </c>
      <c r="M56" s="22">
        <f>'[1]OS MSME'!J56</f>
        <v>43733</v>
      </c>
      <c r="N56" s="23">
        <f t="shared" ref="N56:N66" si="23">M56/E56%</f>
        <v>1.4072890836225698</v>
      </c>
      <c r="O56" s="9">
        <f>'[1]OS OPS'!O56</f>
        <v>17570</v>
      </c>
      <c r="P56" s="22">
        <f>'[1]OS OPS'!P56</f>
        <v>187097</v>
      </c>
      <c r="Q56" s="23">
        <f t="shared" ref="Q56:Q66" si="24">P56/E56%</f>
        <v>6.0206152259971182</v>
      </c>
      <c r="R56" s="22">
        <f t="shared" ref="R56:S64" si="25">F56+I56+L56+O56</f>
        <v>355522</v>
      </c>
      <c r="S56" s="22">
        <f t="shared" si="25"/>
        <v>1917570</v>
      </c>
      <c r="T56" s="23">
        <f t="shared" ref="T56:T66" si="26">S56/E56%</f>
        <v>61.705698856290013</v>
      </c>
      <c r="U56" s="9">
        <f>'[1]OS NPS'!M56</f>
        <v>781095</v>
      </c>
      <c r="V56" s="9">
        <f>'[1]OS NPS'!N56</f>
        <v>1190036</v>
      </c>
      <c r="W56" s="23">
        <f t="shared" ref="W56:W66" si="27">V56/E56%</f>
        <v>38.29430114370998</v>
      </c>
    </row>
    <row r="57" spans="1:23" x14ac:dyDescent="0.25">
      <c r="A57" s="7">
        <v>40</v>
      </c>
      <c r="B57" s="8" t="s">
        <v>64</v>
      </c>
      <c r="C57" s="22">
        <f>'[1]CD RATIO'!L58</f>
        <v>252762</v>
      </c>
      <c r="D57" s="9">
        <f t="shared" si="19"/>
        <v>81941</v>
      </c>
      <c r="E57" s="9">
        <f t="shared" si="19"/>
        <v>158139</v>
      </c>
      <c r="F57" s="22">
        <f>'[1]OS AGRI'!O59</f>
        <v>37731</v>
      </c>
      <c r="G57" s="22">
        <f>'[1]OS AGRI'!P59</f>
        <v>18274</v>
      </c>
      <c r="H57" s="23">
        <f t="shared" si="21"/>
        <v>11.555656732368359</v>
      </c>
      <c r="I57" s="9">
        <f>'[1]OS MSME'!C57+'[1]OS MSME'!E57+'[1]OS MSME'!G57</f>
        <v>9345</v>
      </c>
      <c r="J57" s="22">
        <f>'[1]OS MSME'!D57+'[1]OS MSME'!F57+'[1]OS MSME'!H57</f>
        <v>59062</v>
      </c>
      <c r="K57" s="23">
        <f t="shared" si="22"/>
        <v>37.348155736409105</v>
      </c>
      <c r="L57" s="9">
        <f>'[1]OS MSME'!I57</f>
        <v>121</v>
      </c>
      <c r="M57" s="22">
        <f>'[1]OS MSME'!J57</f>
        <v>2396</v>
      </c>
      <c r="N57" s="23">
        <f t="shared" si="23"/>
        <v>1.5151227717387867</v>
      </c>
      <c r="O57" s="9">
        <f>'[1]OS OPS'!O57</f>
        <v>17477</v>
      </c>
      <c r="P57" s="22">
        <f>'[1]OS OPS'!P57</f>
        <v>8619</v>
      </c>
      <c r="Q57" s="23">
        <f t="shared" si="24"/>
        <v>5.4502684347314698</v>
      </c>
      <c r="R57" s="22">
        <f t="shared" si="25"/>
        <v>64674</v>
      </c>
      <c r="S57" s="22">
        <f t="shared" si="25"/>
        <v>88351</v>
      </c>
      <c r="T57" s="23">
        <f t="shared" si="26"/>
        <v>55.869203675247725</v>
      </c>
      <c r="U57" s="9">
        <f>'[1]OS NPS'!M57</f>
        <v>17267</v>
      </c>
      <c r="V57" s="9">
        <f>'[1]OS NPS'!N57</f>
        <v>69788</v>
      </c>
      <c r="W57" s="23">
        <f t="shared" si="27"/>
        <v>44.130796324752275</v>
      </c>
    </row>
    <row r="58" spans="1:23" x14ac:dyDescent="0.25">
      <c r="A58" s="7">
        <v>41</v>
      </c>
      <c r="B58" s="8" t="s">
        <v>65</v>
      </c>
      <c r="C58" s="22">
        <f>'[1]CD RATIO'!L59</f>
        <v>102598</v>
      </c>
      <c r="D58" s="9">
        <f t="shared" si="19"/>
        <v>124060</v>
      </c>
      <c r="E58" s="9">
        <f t="shared" si="19"/>
        <v>199461</v>
      </c>
      <c r="F58" s="22">
        <f>'[1]OS AGRI'!O60</f>
        <v>72191</v>
      </c>
      <c r="G58" s="22">
        <f>'[1]OS AGRI'!P60</f>
        <v>29306</v>
      </c>
      <c r="H58" s="23">
        <f t="shared" si="21"/>
        <v>14.692596547696041</v>
      </c>
      <c r="I58" s="9">
        <f>'[1]OS MSME'!C58+'[1]OS MSME'!E58+'[1]OS MSME'!G58</f>
        <v>13456</v>
      </c>
      <c r="J58" s="22">
        <f>'[1]OS MSME'!D58+'[1]OS MSME'!F58+'[1]OS MSME'!H58</f>
        <v>66565</v>
      </c>
      <c r="K58" s="23">
        <f t="shared" si="22"/>
        <v>33.372438722356755</v>
      </c>
      <c r="L58" s="9">
        <f>'[1]OS MSME'!I58</f>
        <v>1</v>
      </c>
      <c r="M58" s="22">
        <f>'[1]OS MSME'!J58</f>
        <v>7</v>
      </c>
      <c r="N58" s="23">
        <f t="shared" si="23"/>
        <v>3.5094579892811129E-3</v>
      </c>
      <c r="O58" s="9">
        <f>'[1]OS OPS'!O58</f>
        <v>32911</v>
      </c>
      <c r="P58" s="22">
        <f>'[1]OS OPS'!P58</f>
        <v>75164</v>
      </c>
      <c r="Q58" s="23">
        <f t="shared" si="24"/>
        <v>37.683557186617939</v>
      </c>
      <c r="R58" s="22">
        <f t="shared" si="25"/>
        <v>118559</v>
      </c>
      <c r="S58" s="22">
        <f t="shared" si="25"/>
        <v>171042</v>
      </c>
      <c r="T58" s="23">
        <f t="shared" si="26"/>
        <v>85.752101914660017</v>
      </c>
      <c r="U58" s="9">
        <f>'[1]OS NPS'!M58</f>
        <v>5501</v>
      </c>
      <c r="V58" s="9">
        <f>'[1]OS NPS'!N58</f>
        <v>28419</v>
      </c>
      <c r="W58" s="23">
        <f t="shared" si="27"/>
        <v>14.247898085339992</v>
      </c>
    </row>
    <row r="59" spans="1:23" x14ac:dyDescent="0.25">
      <c r="A59" s="7">
        <v>42</v>
      </c>
      <c r="B59" s="8" t="s">
        <v>66</v>
      </c>
      <c r="C59" s="22">
        <f>'[1]CD RATIO'!L60</f>
        <v>137224</v>
      </c>
      <c r="D59" s="9">
        <f t="shared" si="19"/>
        <v>219246</v>
      </c>
      <c r="E59" s="9">
        <f t="shared" si="19"/>
        <v>150954</v>
      </c>
      <c r="F59" s="22">
        <f>'[1]OS AGRI'!O61</f>
        <v>86881</v>
      </c>
      <c r="G59" s="22">
        <f>'[1]OS AGRI'!P61</f>
        <v>34625</v>
      </c>
      <c r="H59" s="23">
        <f t="shared" si="21"/>
        <v>22.937451144057132</v>
      </c>
      <c r="I59" s="9">
        <f>'[1]OS MSME'!C59+'[1]OS MSME'!E59+'[1]OS MSME'!G59</f>
        <v>51010</v>
      </c>
      <c r="J59" s="22">
        <f>'[1]OS MSME'!D59+'[1]OS MSME'!F59+'[1]OS MSME'!H59</f>
        <v>27185</v>
      </c>
      <c r="K59" s="23">
        <f t="shared" si="22"/>
        <v>18.008797381983918</v>
      </c>
      <c r="L59" s="9">
        <f>'[1]OS MSME'!I59</f>
        <v>1</v>
      </c>
      <c r="M59" s="22">
        <f>'[1]OS MSME'!J59</f>
        <v>97</v>
      </c>
      <c r="N59" s="23">
        <f t="shared" si="23"/>
        <v>6.4257985876492174E-2</v>
      </c>
      <c r="O59" s="9">
        <f>'[1]OS OPS'!O59</f>
        <v>66836</v>
      </c>
      <c r="P59" s="22">
        <f>'[1]OS OPS'!P59</f>
        <v>55247</v>
      </c>
      <c r="Q59" s="23">
        <f t="shared" si="24"/>
        <v>36.598566450706841</v>
      </c>
      <c r="R59" s="22">
        <f t="shared" si="25"/>
        <v>204728</v>
      </c>
      <c r="S59" s="22">
        <f t="shared" si="25"/>
        <v>117154</v>
      </c>
      <c r="T59" s="23">
        <f t="shared" si="26"/>
        <v>77.609072962624381</v>
      </c>
      <c r="U59" s="9">
        <f>'[1]OS NPS'!M59</f>
        <v>14518</v>
      </c>
      <c r="V59" s="22">
        <f>'[1]OS NPS'!N59</f>
        <v>33800</v>
      </c>
      <c r="W59" s="23">
        <f t="shared" si="27"/>
        <v>22.390927037375626</v>
      </c>
    </row>
    <row r="60" spans="1:23" x14ac:dyDescent="0.25">
      <c r="A60" s="7">
        <v>43</v>
      </c>
      <c r="B60" s="8" t="s">
        <v>67</v>
      </c>
      <c r="C60" s="22">
        <f>'[1]CD RATIO'!L61</f>
        <v>65622</v>
      </c>
      <c r="D60" s="9">
        <f t="shared" si="19"/>
        <v>48882</v>
      </c>
      <c r="E60" s="9">
        <f t="shared" si="19"/>
        <v>41833</v>
      </c>
      <c r="F60" s="22">
        <f>'[1]OS AGRI'!O62</f>
        <v>33559</v>
      </c>
      <c r="G60" s="22">
        <f>'[1]OS AGRI'!P62</f>
        <v>7971</v>
      </c>
      <c r="H60" s="23">
        <f t="shared" si="21"/>
        <v>19.054335094303539</v>
      </c>
      <c r="I60" s="9">
        <f>'[1]OS MSME'!C60+'[1]OS MSME'!E60+'[1]OS MSME'!G60</f>
        <v>468</v>
      </c>
      <c r="J60" s="22">
        <f>'[1]OS MSME'!D60+'[1]OS MSME'!F60+'[1]OS MSME'!H60</f>
        <v>14642</v>
      </c>
      <c r="K60" s="23">
        <f t="shared" si="22"/>
        <v>35.001075705782519</v>
      </c>
      <c r="L60" s="9">
        <f>'[1]OS MSME'!I60</f>
        <v>5</v>
      </c>
      <c r="M60" s="22">
        <f>'[1]OS MSME'!J60</f>
        <v>217</v>
      </c>
      <c r="N60" s="23">
        <f t="shared" si="23"/>
        <v>0.51872923290225426</v>
      </c>
      <c r="O60" s="9">
        <f>'[1]OS OPS'!O60</f>
        <v>11695</v>
      </c>
      <c r="P60" s="22">
        <f>'[1]OS OPS'!P60</f>
        <v>2882</v>
      </c>
      <c r="Q60" s="23">
        <f t="shared" si="24"/>
        <v>6.8892979226926112</v>
      </c>
      <c r="R60" s="22">
        <f t="shared" si="25"/>
        <v>45727</v>
      </c>
      <c r="S60" s="22">
        <f t="shared" si="25"/>
        <v>25712</v>
      </c>
      <c r="T60" s="23">
        <f t="shared" si="26"/>
        <v>61.463437955680924</v>
      </c>
      <c r="U60" s="9">
        <f>'[1]OS NPS'!M60</f>
        <v>3155</v>
      </c>
      <c r="V60" s="9">
        <f>'[1]OS NPS'!N60</f>
        <v>16121</v>
      </c>
      <c r="W60" s="23">
        <f t="shared" si="27"/>
        <v>38.536562044319076</v>
      </c>
    </row>
    <row r="61" spans="1:23" x14ac:dyDescent="0.25">
      <c r="A61" s="7">
        <v>44</v>
      </c>
      <c r="B61" s="8" t="s">
        <v>68</v>
      </c>
      <c r="C61" s="22">
        <f>'[1]CD RATIO'!L62</f>
        <v>1844</v>
      </c>
      <c r="D61" s="9">
        <f t="shared" si="19"/>
        <v>448</v>
      </c>
      <c r="E61" s="9">
        <f t="shared" si="19"/>
        <v>4978</v>
      </c>
      <c r="F61" s="22">
        <f>'[1]OS AGRI'!O63</f>
        <v>119</v>
      </c>
      <c r="G61" s="22">
        <f>'[1]OS AGRI'!P63</f>
        <v>1431</v>
      </c>
      <c r="H61" s="23">
        <f t="shared" si="21"/>
        <v>28.746484531940538</v>
      </c>
      <c r="I61" s="9">
        <f>'[1]OS MSME'!C61+'[1]OS MSME'!E61+'[1]OS MSME'!G61</f>
        <v>51</v>
      </c>
      <c r="J61" s="22">
        <f>'[1]OS MSME'!D61+'[1]OS MSME'!F61+'[1]OS MSME'!H61</f>
        <v>862</v>
      </c>
      <c r="K61" s="23">
        <f t="shared" si="22"/>
        <v>17.316191241462434</v>
      </c>
      <c r="L61" s="9">
        <f>'[1]OS MSME'!I61</f>
        <v>5</v>
      </c>
      <c r="M61" s="22">
        <f>'[1]OS MSME'!J61</f>
        <v>28</v>
      </c>
      <c r="N61" s="23">
        <f t="shared" si="23"/>
        <v>0.56247488951386093</v>
      </c>
      <c r="O61" s="9">
        <f>'[1]OS OPS'!O61</f>
        <v>76</v>
      </c>
      <c r="P61" s="22">
        <f>'[1]OS OPS'!P61</f>
        <v>693</v>
      </c>
      <c r="Q61" s="23">
        <f t="shared" si="24"/>
        <v>13.921253515468059</v>
      </c>
      <c r="R61" s="22">
        <f t="shared" si="25"/>
        <v>251</v>
      </c>
      <c r="S61" s="22">
        <f t="shared" si="25"/>
        <v>3014</v>
      </c>
      <c r="T61" s="23">
        <f t="shared" si="26"/>
        <v>60.54640417838489</v>
      </c>
      <c r="U61" s="9">
        <f>'[1]OS NPS'!M61</f>
        <v>197</v>
      </c>
      <c r="V61" s="9">
        <f>'[1]OS NPS'!N61</f>
        <v>1964</v>
      </c>
      <c r="W61" s="23">
        <f t="shared" si="27"/>
        <v>39.453595821615103</v>
      </c>
    </row>
    <row r="62" spans="1:23" x14ac:dyDescent="0.25">
      <c r="A62" s="7">
        <v>45</v>
      </c>
      <c r="B62" s="8" t="s">
        <v>69</v>
      </c>
      <c r="C62" s="22">
        <f>'[1]CD RATIO'!L63</f>
        <v>11703</v>
      </c>
      <c r="D62" s="9">
        <f t="shared" si="19"/>
        <v>47256</v>
      </c>
      <c r="E62" s="9">
        <f t="shared" si="19"/>
        <v>32218</v>
      </c>
      <c r="F62" s="22">
        <f>'[1]OS AGRI'!O64</f>
        <v>34706</v>
      </c>
      <c r="G62" s="22">
        <f>'[1]OS AGRI'!P64</f>
        <v>9763</v>
      </c>
      <c r="H62" s="23">
        <f t="shared" si="21"/>
        <v>30.302936246818547</v>
      </c>
      <c r="I62" s="9">
        <f>'[1]OS MSME'!C62+'[1]OS MSME'!E62+'[1]OS MSME'!G62</f>
        <v>3870</v>
      </c>
      <c r="J62" s="22">
        <f>'[1]OS MSME'!D62+'[1]OS MSME'!F62+'[1]OS MSME'!H62</f>
        <v>16779</v>
      </c>
      <c r="K62" s="23">
        <f t="shared" si="22"/>
        <v>52.079582841889625</v>
      </c>
      <c r="L62" s="9">
        <f>'[1]OS MSME'!I62</f>
        <v>39</v>
      </c>
      <c r="M62" s="22">
        <f>'[1]OS MSME'!J62</f>
        <v>882</v>
      </c>
      <c r="N62" s="23">
        <f t="shared" si="23"/>
        <v>2.7376000993233593</v>
      </c>
      <c r="O62" s="9">
        <f>'[1]OS OPS'!O62</f>
        <v>1729</v>
      </c>
      <c r="P62" s="22">
        <f>'[1]OS OPS'!P62</f>
        <v>442</v>
      </c>
      <c r="Q62" s="23">
        <f t="shared" si="24"/>
        <v>1.3719039046495747</v>
      </c>
      <c r="R62" s="22">
        <f t="shared" si="25"/>
        <v>40344</v>
      </c>
      <c r="S62" s="22">
        <f t="shared" si="25"/>
        <v>27866</v>
      </c>
      <c r="T62" s="23">
        <f t="shared" si="26"/>
        <v>86.492023092681109</v>
      </c>
      <c r="U62" s="9">
        <f>'[1]OS NPS'!M62</f>
        <v>6912</v>
      </c>
      <c r="V62" s="9">
        <f>'[1]OS NPS'!N62</f>
        <v>4352</v>
      </c>
      <c r="W62" s="23">
        <f t="shared" si="27"/>
        <v>13.50797690731889</v>
      </c>
    </row>
    <row r="63" spans="1:23" x14ac:dyDescent="0.25">
      <c r="A63" s="7">
        <v>46</v>
      </c>
      <c r="B63" s="8" t="s">
        <v>71</v>
      </c>
      <c r="C63" s="22">
        <f>'[1]CD RATIO'!L64</f>
        <v>3471</v>
      </c>
      <c r="D63" s="9">
        <f t="shared" si="19"/>
        <v>29992</v>
      </c>
      <c r="E63" s="9">
        <f t="shared" si="19"/>
        <v>17316</v>
      </c>
      <c r="F63" s="22">
        <f>'[1]OS AGRI'!O65</f>
        <v>22124</v>
      </c>
      <c r="G63" s="22">
        <f>'[1]OS AGRI'!P65</f>
        <v>3849</v>
      </c>
      <c r="H63" s="23">
        <f t="shared" si="21"/>
        <v>22.227997227997228</v>
      </c>
      <c r="I63" s="9">
        <f>'[1]OS MSME'!C63+'[1]OS MSME'!E63+'[1]OS MSME'!G63</f>
        <v>1687</v>
      </c>
      <c r="J63" s="22">
        <f>'[1]OS MSME'!D63+'[1]OS MSME'!F63+'[1]OS MSME'!H63</f>
        <v>587</v>
      </c>
      <c r="K63" s="23">
        <f t="shared" si="22"/>
        <v>3.3899283899283899</v>
      </c>
      <c r="L63" s="9">
        <f>'[1]OS MSME'!I63</f>
        <v>0</v>
      </c>
      <c r="M63" s="22">
        <f>'[1]OS MSME'!J63</f>
        <v>0</v>
      </c>
      <c r="N63" s="23">
        <f t="shared" si="23"/>
        <v>0</v>
      </c>
      <c r="O63" s="9">
        <f>'[1]OS OPS'!O63</f>
        <v>6000</v>
      </c>
      <c r="P63" s="22">
        <f>'[1]OS OPS'!P63</f>
        <v>2393</v>
      </c>
      <c r="Q63" s="23">
        <f t="shared" si="24"/>
        <v>13.819588819588819</v>
      </c>
      <c r="R63" s="22">
        <f t="shared" si="25"/>
        <v>29811</v>
      </c>
      <c r="S63" s="22">
        <f t="shared" si="25"/>
        <v>6829</v>
      </c>
      <c r="T63" s="23">
        <f t="shared" si="26"/>
        <v>39.437514437514437</v>
      </c>
      <c r="U63" s="9">
        <f>'[1]OS NPS'!M63</f>
        <v>181</v>
      </c>
      <c r="V63" s="9">
        <f>'[1]OS NPS'!N63</f>
        <v>10487</v>
      </c>
      <c r="W63" s="23">
        <f t="shared" si="27"/>
        <v>60.562485562485563</v>
      </c>
    </row>
    <row r="64" spans="1:23" x14ac:dyDescent="0.25">
      <c r="A64" s="7">
        <v>47</v>
      </c>
      <c r="B64" s="8" t="s">
        <v>72</v>
      </c>
      <c r="C64" s="22">
        <f>'[1]CD RATIO'!L65</f>
        <v>25682</v>
      </c>
      <c r="D64" s="9">
        <f t="shared" si="19"/>
        <v>64272</v>
      </c>
      <c r="E64" s="9">
        <f t="shared" si="19"/>
        <v>22810</v>
      </c>
      <c r="F64" s="22">
        <f>'[1]OS AGRI'!O66</f>
        <v>54483</v>
      </c>
      <c r="G64" s="22">
        <f>'[1]OS AGRI'!P66</f>
        <v>17592</v>
      </c>
      <c r="H64" s="23">
        <f t="shared" si="21"/>
        <v>77.124068391056554</v>
      </c>
      <c r="I64" s="9">
        <f>'[1]OS MSME'!C64+'[1]OS MSME'!E64+'[1]OS MSME'!G64</f>
        <v>5352</v>
      </c>
      <c r="J64" s="22">
        <f>'[1]OS MSME'!D64+'[1]OS MSME'!F64+'[1]OS MSME'!H64</f>
        <v>2600</v>
      </c>
      <c r="K64" s="23">
        <f t="shared" si="22"/>
        <v>11.398509425690486</v>
      </c>
      <c r="L64" s="9">
        <f>'[1]OS MSME'!I64</f>
        <v>8</v>
      </c>
      <c r="M64" s="22">
        <f>'[1]OS MSME'!J64</f>
        <v>215</v>
      </c>
      <c r="N64" s="23">
        <f t="shared" si="23"/>
        <v>0.94256904866286717</v>
      </c>
      <c r="O64" s="9">
        <f>'[1]OS OPS'!O64</f>
        <v>3614</v>
      </c>
      <c r="P64" s="22">
        <f>'[1]OS OPS'!P64</f>
        <v>1142</v>
      </c>
      <c r="Q64" s="23">
        <f t="shared" si="24"/>
        <v>5.0065760631302059</v>
      </c>
      <c r="R64" s="22">
        <f t="shared" si="25"/>
        <v>63457</v>
      </c>
      <c r="S64" s="22">
        <f t="shared" si="25"/>
        <v>21549</v>
      </c>
      <c r="T64" s="23">
        <f t="shared" si="26"/>
        <v>94.471722928540117</v>
      </c>
      <c r="U64" s="9">
        <f>'[1]OS NPS'!M64</f>
        <v>815</v>
      </c>
      <c r="V64" s="9">
        <f>'[1]OS NPS'!N64</f>
        <v>1261</v>
      </c>
      <c r="W64" s="23">
        <f t="shared" si="27"/>
        <v>5.5282770714598861</v>
      </c>
    </row>
    <row r="65" spans="1:23" ht="15.75" x14ac:dyDescent="0.25">
      <c r="A65" s="6" t="s">
        <v>73</v>
      </c>
      <c r="B65" s="10" t="s">
        <v>27</v>
      </c>
      <c r="C65" s="24">
        <f>SUM(C56:C64)</f>
        <v>3278616</v>
      </c>
      <c r="D65" s="24">
        <f t="shared" ref="D65:V65" si="28">SUM(D56:D64)</f>
        <v>1752714</v>
      </c>
      <c r="E65" s="24">
        <f t="shared" si="28"/>
        <v>3735315</v>
      </c>
      <c r="F65" s="24">
        <f t="shared" si="28"/>
        <v>541685</v>
      </c>
      <c r="G65" s="24">
        <f t="shared" si="28"/>
        <v>496143</v>
      </c>
      <c r="H65" s="25">
        <f t="shared" si="21"/>
        <v>13.282494247473105</v>
      </c>
      <c r="I65" s="24">
        <f t="shared" si="28"/>
        <v>223142</v>
      </c>
      <c r="J65" s="24">
        <f t="shared" si="28"/>
        <v>1501690</v>
      </c>
      <c r="K65" s="25">
        <f>J65/E65%</f>
        <v>40.202499655316885</v>
      </c>
      <c r="L65" s="24">
        <f t="shared" si="28"/>
        <v>338</v>
      </c>
      <c r="M65" s="24">
        <f t="shared" si="28"/>
        <v>47575</v>
      </c>
      <c r="N65" s="25">
        <f t="shared" si="23"/>
        <v>1.2736542968933007</v>
      </c>
      <c r="O65" s="24">
        <f t="shared" si="28"/>
        <v>157908</v>
      </c>
      <c r="P65" s="24">
        <f t="shared" si="28"/>
        <v>333679</v>
      </c>
      <c r="Q65" s="25">
        <f t="shared" si="24"/>
        <v>8.9330886417879078</v>
      </c>
      <c r="R65" s="24">
        <f t="shared" si="28"/>
        <v>923073</v>
      </c>
      <c r="S65" s="24">
        <f t="shared" si="28"/>
        <v>2379087</v>
      </c>
      <c r="T65" s="25">
        <f t="shared" si="26"/>
        <v>63.691736841471197</v>
      </c>
      <c r="U65" s="24">
        <f t="shared" si="28"/>
        <v>829641</v>
      </c>
      <c r="V65" s="24">
        <f t="shared" si="28"/>
        <v>1356228</v>
      </c>
      <c r="W65" s="25">
        <f t="shared" si="27"/>
        <v>36.308263158528796</v>
      </c>
    </row>
    <row r="66" spans="1:23" ht="15.75" x14ac:dyDescent="0.25">
      <c r="A66" s="127" t="s">
        <v>74</v>
      </c>
      <c r="B66" s="127"/>
      <c r="C66" s="11">
        <f>C46+C50+C54+C65</f>
        <v>77879445</v>
      </c>
      <c r="D66" s="11">
        <f t="shared" ref="D66:E66" si="29">D46+D50+D54+D65</f>
        <v>19941612</v>
      </c>
      <c r="E66" s="11">
        <f t="shared" si="29"/>
        <v>75196652.310000002</v>
      </c>
      <c r="F66" s="11">
        <f>F46+F50+F54+F65</f>
        <v>10759660</v>
      </c>
      <c r="G66" s="11">
        <f>G46+G50+G54+G65</f>
        <v>18559429</v>
      </c>
      <c r="H66" s="25">
        <f t="shared" si="21"/>
        <v>24.681190491683473</v>
      </c>
      <c r="I66" s="11">
        <f>I46+I50+I54+I65</f>
        <v>1274997</v>
      </c>
      <c r="J66" s="11">
        <f>J46+J50+J54+J65</f>
        <v>17019718.219999999</v>
      </c>
      <c r="K66" s="23">
        <f>J66/E66%</f>
        <v>22.633611599936394</v>
      </c>
      <c r="L66" s="11">
        <f>L46+L50+L54+L65</f>
        <v>16995</v>
      </c>
      <c r="M66" s="11">
        <f>M46+M50+M54+M65</f>
        <v>5124383.09</v>
      </c>
      <c r="N66" s="25">
        <f t="shared" si="23"/>
        <v>6.8146425839206355</v>
      </c>
      <c r="O66" s="11">
        <f>O46+O50+O54+O65</f>
        <v>856557</v>
      </c>
      <c r="P66" s="11">
        <f>P46+P50+P54+P65</f>
        <v>5529262</v>
      </c>
      <c r="Q66" s="25">
        <f t="shared" si="24"/>
        <v>7.3530693589995009</v>
      </c>
      <c r="R66" s="11">
        <f>F66+I66+L66+O66</f>
        <v>12908209</v>
      </c>
      <c r="S66" s="11">
        <f>G66+J66+M66+P66</f>
        <v>46232792.310000002</v>
      </c>
      <c r="T66" s="25">
        <f t="shared" si="26"/>
        <v>61.48251403454001</v>
      </c>
      <c r="U66" s="11">
        <f>I66+L66+O66+R66</f>
        <v>15056758</v>
      </c>
      <c r="V66" s="11">
        <f>V65+V54+V50+V46</f>
        <v>28963860</v>
      </c>
      <c r="W66" s="25">
        <f t="shared" si="27"/>
        <v>38.517485965459997</v>
      </c>
    </row>
  </sheetData>
  <mergeCells count="26">
    <mergeCell ref="A1:W1"/>
    <mergeCell ref="A2:W2"/>
    <mergeCell ref="A3:W3"/>
    <mergeCell ref="A4:W4"/>
    <mergeCell ref="A6:A7"/>
    <mergeCell ref="B6:B7"/>
    <mergeCell ref="C6:C7"/>
    <mergeCell ref="D6:E6"/>
    <mergeCell ref="F6:G6"/>
    <mergeCell ref="H6:H7"/>
    <mergeCell ref="A47:W47"/>
    <mergeCell ref="A51:W51"/>
    <mergeCell ref="A55:W55"/>
    <mergeCell ref="A66:B66"/>
    <mergeCell ref="R6:S6"/>
    <mergeCell ref="T6:T7"/>
    <mergeCell ref="U6:V6"/>
    <mergeCell ref="W6:W7"/>
    <mergeCell ref="A8:W8"/>
    <mergeCell ref="A22:W22"/>
    <mergeCell ref="I6:J6"/>
    <mergeCell ref="K6:K7"/>
    <mergeCell ref="L6:M6"/>
    <mergeCell ref="N6:N7"/>
    <mergeCell ref="O6:P6"/>
    <mergeCell ref="Q6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F947A-E288-4947-AA50-0BBB1F4E4738}">
  <dimension ref="A1:Y66"/>
  <sheetViews>
    <sheetView topLeftCell="A39" workbookViewId="0">
      <selection activeCell="J72" sqref="J72"/>
    </sheetView>
  </sheetViews>
  <sheetFormatPr defaultRowHeight="15" x14ac:dyDescent="0.25"/>
  <cols>
    <col min="1" max="1" width="8" bestFit="1" customWidth="1"/>
    <col min="2" max="2" width="43.140625" bestFit="1" customWidth="1"/>
    <col min="3" max="4" width="11.5703125" bestFit="1" customWidth="1"/>
    <col min="5" max="6" width="10.28515625" bestFit="1" customWidth="1"/>
    <col min="7" max="7" width="14.28515625" bestFit="1" customWidth="1"/>
    <col min="8" max="8" width="10.28515625" bestFit="1" customWidth="1"/>
    <col min="9" max="9" width="14.28515625" bestFit="1" customWidth="1"/>
    <col min="10" max="10" width="15.5703125" bestFit="1" customWidth="1"/>
    <col min="11" max="11" width="9" bestFit="1" customWidth="1"/>
    <col min="12" max="12" width="10.28515625" bestFit="1" customWidth="1"/>
    <col min="13" max="13" width="15.5703125" bestFit="1" customWidth="1"/>
    <col min="14" max="15" width="10.28515625" bestFit="1" customWidth="1"/>
    <col min="16" max="16" width="15.5703125" bestFit="1" customWidth="1"/>
    <col min="17" max="18" width="10.28515625" bestFit="1" customWidth="1"/>
    <col min="19" max="19" width="15.5703125" bestFit="1" customWidth="1"/>
    <col min="20" max="20" width="18.42578125" bestFit="1" customWidth="1"/>
    <col min="21" max="21" width="6.42578125" bestFit="1" customWidth="1"/>
    <col min="22" max="22" width="15.5703125" bestFit="1" customWidth="1"/>
    <col min="23" max="23" width="14.5703125" bestFit="1" customWidth="1"/>
    <col min="24" max="24" width="10.28515625" bestFit="1" customWidth="1"/>
    <col min="25" max="25" width="15.5703125" bestFit="1" customWidth="1"/>
  </cols>
  <sheetData>
    <row r="1" spans="1:2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25" ht="15.75" x14ac:dyDescent="0.25">
      <c r="A3" s="126" t="s">
        <v>142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x14ac:dyDescent="0.25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25" ht="15.75" x14ac:dyDescent="0.25">
      <c r="A5" s="1"/>
      <c r="B5" s="40"/>
      <c r="C5" s="1"/>
      <c r="D5" s="18"/>
      <c r="E5" s="1"/>
      <c r="F5" s="18"/>
      <c r="G5" s="1"/>
      <c r="H5" s="1"/>
      <c r="I5" s="18"/>
      <c r="J5" s="1"/>
      <c r="K5" s="1"/>
      <c r="L5" s="18"/>
      <c r="M5" s="1"/>
      <c r="N5" s="1"/>
      <c r="O5" s="18"/>
      <c r="P5" s="1"/>
      <c r="Q5" s="1"/>
      <c r="R5" s="18"/>
      <c r="S5" s="1"/>
      <c r="T5" s="30" t="s">
        <v>76</v>
      </c>
      <c r="U5" s="19"/>
      <c r="V5" s="30"/>
      <c r="W5" s="41" t="s">
        <v>143</v>
      </c>
      <c r="X5" s="44"/>
      <c r="Y5" s="1"/>
    </row>
    <row r="6" spans="1:25" ht="15.75" x14ac:dyDescent="0.25">
      <c r="A6" s="137" t="s">
        <v>144</v>
      </c>
      <c r="B6" s="138" t="s">
        <v>6</v>
      </c>
      <c r="C6" s="137" t="s">
        <v>79</v>
      </c>
      <c r="D6" s="137"/>
      <c r="E6" s="130" t="s">
        <v>145</v>
      </c>
      <c r="F6" s="130"/>
      <c r="G6" s="130" t="s">
        <v>134</v>
      </c>
      <c r="H6" s="130" t="s">
        <v>146</v>
      </c>
      <c r="I6" s="130"/>
      <c r="J6" s="130" t="s">
        <v>134</v>
      </c>
      <c r="K6" s="130" t="s">
        <v>147</v>
      </c>
      <c r="L6" s="130"/>
      <c r="M6" s="130" t="s">
        <v>134</v>
      </c>
      <c r="N6" s="130" t="s">
        <v>148</v>
      </c>
      <c r="O6" s="130"/>
      <c r="P6" s="130" t="s">
        <v>134</v>
      </c>
      <c r="Q6" s="130" t="s">
        <v>149</v>
      </c>
      <c r="R6" s="130"/>
      <c r="S6" s="130" t="s">
        <v>134</v>
      </c>
      <c r="T6" s="130" t="s">
        <v>150</v>
      </c>
      <c r="U6" s="130"/>
      <c r="V6" s="130" t="s">
        <v>134</v>
      </c>
      <c r="W6" s="130" t="s">
        <v>151</v>
      </c>
      <c r="X6" s="130"/>
      <c r="Y6" s="130" t="s">
        <v>134</v>
      </c>
    </row>
    <row r="7" spans="1:25" ht="15.75" x14ac:dyDescent="0.25">
      <c r="A7" s="137"/>
      <c r="B7" s="138"/>
      <c r="C7" s="42" t="s">
        <v>140</v>
      </c>
      <c r="D7" s="43" t="s">
        <v>141</v>
      </c>
      <c r="E7" s="3" t="s">
        <v>140</v>
      </c>
      <c r="F7" s="20" t="s">
        <v>141</v>
      </c>
      <c r="G7" s="130"/>
      <c r="H7" s="3" t="s">
        <v>140</v>
      </c>
      <c r="I7" s="20" t="s">
        <v>141</v>
      </c>
      <c r="J7" s="130"/>
      <c r="K7" s="3" t="s">
        <v>140</v>
      </c>
      <c r="L7" s="20" t="s">
        <v>141</v>
      </c>
      <c r="M7" s="130"/>
      <c r="N7" s="3" t="s">
        <v>140</v>
      </c>
      <c r="O7" s="20" t="s">
        <v>141</v>
      </c>
      <c r="P7" s="130"/>
      <c r="Q7" s="3" t="s">
        <v>140</v>
      </c>
      <c r="R7" s="20" t="s">
        <v>141</v>
      </c>
      <c r="S7" s="130"/>
      <c r="T7" s="3" t="s">
        <v>140</v>
      </c>
      <c r="U7" s="20" t="s">
        <v>141</v>
      </c>
      <c r="V7" s="130"/>
      <c r="W7" s="3" t="s">
        <v>140</v>
      </c>
      <c r="X7" s="20" t="s">
        <v>141</v>
      </c>
      <c r="Y7" s="130"/>
    </row>
    <row r="8" spans="1:25" ht="15.75" x14ac:dyDescent="0.25">
      <c r="A8" s="139" t="s">
        <v>13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</row>
    <row r="9" spans="1:25" x14ac:dyDescent="0.25">
      <c r="A9" s="7">
        <v>1</v>
      </c>
      <c r="B9" s="8" t="s">
        <v>14</v>
      </c>
      <c r="C9" s="9">
        <f>'[1]KEY BUSI'!D9</f>
        <v>1620483</v>
      </c>
      <c r="D9" s="9">
        <f>'[1]KEY BUSI'!E9</f>
        <v>5987031</v>
      </c>
      <c r="E9" s="22">
        <v>252113</v>
      </c>
      <c r="F9" s="22">
        <v>789483</v>
      </c>
      <c r="G9" s="23">
        <f>F9/D9%</f>
        <v>13.186552733733967</v>
      </c>
      <c r="H9" s="9">
        <v>793655</v>
      </c>
      <c r="I9" s="9">
        <v>1836655.22</v>
      </c>
      <c r="J9" s="23">
        <f>I9/D9%</f>
        <v>30.677229164171692</v>
      </c>
      <c r="K9" s="22">
        <v>23480</v>
      </c>
      <c r="L9" s="22">
        <v>88853</v>
      </c>
      <c r="M9" s="23">
        <f>L9/D9%</f>
        <v>1.4840911964544696</v>
      </c>
      <c r="N9" s="22">
        <v>101086</v>
      </c>
      <c r="O9" s="22">
        <v>270148</v>
      </c>
      <c r="P9" s="23">
        <f>O9/D9%</f>
        <v>4.5122198298288421</v>
      </c>
      <c r="Q9" s="22">
        <v>150835</v>
      </c>
      <c r="R9" s="22">
        <v>399664</v>
      </c>
      <c r="S9" s="23">
        <f>R9/D9%</f>
        <v>6.6754957507318737</v>
      </c>
      <c r="T9" s="9">
        <v>295</v>
      </c>
      <c r="U9" s="22">
        <v>1834</v>
      </c>
      <c r="V9" s="23">
        <f>U9/D9%</f>
        <v>3.0632879635999883E-2</v>
      </c>
      <c r="W9" s="22">
        <v>721495</v>
      </c>
      <c r="X9" s="22">
        <v>1609501</v>
      </c>
      <c r="Y9" s="23">
        <f>X9/D9%</f>
        <v>26.883124540360658</v>
      </c>
    </row>
    <row r="10" spans="1:25" x14ac:dyDescent="0.25">
      <c r="A10" s="7">
        <v>2</v>
      </c>
      <c r="B10" s="8" t="s">
        <v>15</v>
      </c>
      <c r="C10" s="9">
        <f>'[1]KEY BUSI'!D10</f>
        <v>244678</v>
      </c>
      <c r="D10" s="9">
        <f>'[1]KEY BUSI'!E10</f>
        <v>1006941</v>
      </c>
      <c r="E10" s="22">
        <v>48226</v>
      </c>
      <c r="F10" s="22">
        <v>176384</v>
      </c>
      <c r="G10" s="23">
        <f t="shared" ref="G10:G21" si="0">F10/D10%</f>
        <v>17.516815781659503</v>
      </c>
      <c r="H10" s="9">
        <v>106623</v>
      </c>
      <c r="I10" s="22">
        <v>220448</v>
      </c>
      <c r="J10" s="23">
        <f t="shared" ref="J10:J21" si="1">I10/D10%</f>
        <v>21.892841785169143</v>
      </c>
      <c r="K10" s="22">
        <v>7409</v>
      </c>
      <c r="L10" s="22">
        <v>33170</v>
      </c>
      <c r="M10" s="23">
        <f t="shared" ref="M10:M21" si="2">L10/D10%</f>
        <v>3.2941354061459411</v>
      </c>
      <c r="N10" s="22">
        <v>8950</v>
      </c>
      <c r="O10" s="22">
        <v>29500</v>
      </c>
      <c r="P10" s="23">
        <f t="shared" ref="P10:P21" si="3">O10/D10%</f>
        <v>2.9296651938892149</v>
      </c>
      <c r="Q10" s="22">
        <v>13205</v>
      </c>
      <c r="R10" s="22">
        <v>57881</v>
      </c>
      <c r="S10" s="23">
        <f t="shared" ref="S10:S21" si="4">R10/D10%</f>
        <v>5.7482017317797167</v>
      </c>
      <c r="T10" s="9">
        <v>7</v>
      </c>
      <c r="U10" s="22">
        <v>1418</v>
      </c>
      <c r="V10" s="23">
        <f t="shared" ref="V10:V21" si="5">U10/D10%</f>
        <v>0.14082255067575955</v>
      </c>
      <c r="W10" s="22">
        <v>96633</v>
      </c>
      <c r="X10" s="22">
        <v>202255</v>
      </c>
      <c r="Y10" s="23">
        <f t="shared" ref="Y10:Y21" si="6">X10/D10%</f>
        <v>20.086082501358074</v>
      </c>
    </row>
    <row r="11" spans="1:25" x14ac:dyDescent="0.25">
      <c r="A11" s="7">
        <v>3</v>
      </c>
      <c r="B11" s="8" t="s">
        <v>16</v>
      </c>
      <c r="C11" s="9">
        <f>'[1]KEY BUSI'!D11</f>
        <v>23434</v>
      </c>
      <c r="D11" s="9">
        <f>'[1]KEY BUSI'!E11</f>
        <v>801395</v>
      </c>
      <c r="E11" s="22">
        <v>5091</v>
      </c>
      <c r="F11" s="22">
        <v>32447</v>
      </c>
      <c r="G11" s="23">
        <f t="shared" si="0"/>
        <v>4.0488148790546488</v>
      </c>
      <c r="H11" s="9">
        <v>5638</v>
      </c>
      <c r="I11" s="22">
        <v>16608</v>
      </c>
      <c r="J11" s="23">
        <f t="shared" si="1"/>
        <v>2.0723862764304744</v>
      </c>
      <c r="K11" s="22">
        <v>1557</v>
      </c>
      <c r="L11" s="22">
        <v>9772</v>
      </c>
      <c r="M11" s="23">
        <f t="shared" si="2"/>
        <v>1.2193737170808403</v>
      </c>
      <c r="N11" s="22">
        <v>561</v>
      </c>
      <c r="O11" s="22">
        <v>1184</v>
      </c>
      <c r="P11" s="23">
        <f t="shared" si="3"/>
        <v>0.14774237423492784</v>
      </c>
      <c r="Q11" s="22">
        <v>379</v>
      </c>
      <c r="R11" s="22">
        <v>1527</v>
      </c>
      <c r="S11" s="23">
        <f t="shared" si="4"/>
        <v>0.19054274109521521</v>
      </c>
      <c r="T11" s="9">
        <v>0</v>
      </c>
      <c r="U11" s="22">
        <v>0</v>
      </c>
      <c r="V11" s="23">
        <f t="shared" si="5"/>
        <v>0</v>
      </c>
      <c r="W11" s="22">
        <v>4390</v>
      </c>
      <c r="X11" s="22">
        <v>13329</v>
      </c>
      <c r="Y11" s="23">
        <f t="shared" si="6"/>
        <v>1.6632247518389809</v>
      </c>
    </row>
    <row r="12" spans="1:25" x14ac:dyDescent="0.25">
      <c r="A12" s="7">
        <v>4</v>
      </c>
      <c r="B12" s="8" t="s">
        <v>17</v>
      </c>
      <c r="C12" s="9">
        <f>'[1]KEY BUSI'!D12</f>
        <v>183874</v>
      </c>
      <c r="D12" s="9">
        <f>'[1]KEY BUSI'!E12</f>
        <v>1803994</v>
      </c>
      <c r="E12" s="22">
        <v>45088</v>
      </c>
      <c r="F12" s="22">
        <v>232217</v>
      </c>
      <c r="G12" s="23">
        <f t="shared" si="0"/>
        <v>12.872382058920374</v>
      </c>
      <c r="H12" s="9">
        <v>102029</v>
      </c>
      <c r="I12" s="22">
        <v>332108</v>
      </c>
      <c r="J12" s="23">
        <f t="shared" si="1"/>
        <v>18.409595597324603</v>
      </c>
      <c r="K12" s="22">
        <v>4279</v>
      </c>
      <c r="L12" s="22">
        <v>13776</v>
      </c>
      <c r="M12" s="23">
        <f t="shared" si="2"/>
        <v>0.76363890345533303</v>
      </c>
      <c r="N12" s="22">
        <v>14218</v>
      </c>
      <c r="O12" s="22">
        <v>54465</v>
      </c>
      <c r="P12" s="23">
        <f t="shared" si="3"/>
        <v>3.0191342099807428</v>
      </c>
      <c r="Q12" s="22">
        <v>17699</v>
      </c>
      <c r="R12" s="22">
        <v>66046</v>
      </c>
      <c r="S12" s="23">
        <f t="shared" si="4"/>
        <v>3.6610986511041612</v>
      </c>
      <c r="T12" s="9">
        <v>879</v>
      </c>
      <c r="U12" s="22">
        <v>76</v>
      </c>
      <c r="V12" s="23">
        <f t="shared" si="5"/>
        <v>4.2128743221984113E-3</v>
      </c>
      <c r="W12" s="22">
        <v>86094</v>
      </c>
      <c r="X12" s="22">
        <v>216106</v>
      </c>
      <c r="Y12" s="23">
        <f t="shared" si="6"/>
        <v>11.979308135171182</v>
      </c>
    </row>
    <row r="13" spans="1:25" x14ac:dyDescent="0.25">
      <c r="A13" s="7">
        <v>5</v>
      </c>
      <c r="B13" s="8" t="s">
        <v>18</v>
      </c>
      <c r="C13" s="9">
        <f>'[1]KEY BUSI'!D13</f>
        <v>116867</v>
      </c>
      <c r="D13" s="9">
        <f>'[1]KEY BUSI'!E13</f>
        <v>795454</v>
      </c>
      <c r="E13" s="22">
        <v>31248</v>
      </c>
      <c r="F13" s="22">
        <v>154373</v>
      </c>
      <c r="G13" s="23">
        <f t="shared" si="0"/>
        <v>19.406904736163249</v>
      </c>
      <c r="H13" s="9">
        <v>85818</v>
      </c>
      <c r="I13" s="22">
        <v>234009</v>
      </c>
      <c r="J13" s="23">
        <f t="shared" si="1"/>
        <v>29.418294458259059</v>
      </c>
      <c r="K13" s="22">
        <v>1695</v>
      </c>
      <c r="L13" s="22">
        <v>12738</v>
      </c>
      <c r="M13" s="23">
        <f t="shared" si="2"/>
        <v>1.6013496694969163</v>
      </c>
      <c r="N13" s="22">
        <v>10422</v>
      </c>
      <c r="O13" s="22">
        <v>26862</v>
      </c>
      <c r="P13" s="23">
        <f t="shared" si="3"/>
        <v>3.3769394584727714</v>
      </c>
      <c r="Q13" s="22">
        <v>13615</v>
      </c>
      <c r="R13" s="22">
        <v>46361</v>
      </c>
      <c r="S13" s="23">
        <f t="shared" si="4"/>
        <v>5.8282439965101691</v>
      </c>
      <c r="T13" s="9">
        <v>0</v>
      </c>
      <c r="U13" s="22">
        <v>0</v>
      </c>
      <c r="V13" s="23">
        <f t="shared" si="5"/>
        <v>0</v>
      </c>
      <c r="W13" s="22">
        <v>12462</v>
      </c>
      <c r="X13" s="22">
        <v>29438</v>
      </c>
      <c r="Y13" s="23">
        <f t="shared" si="6"/>
        <v>3.7007796805346382</v>
      </c>
    </row>
    <row r="14" spans="1:25" x14ac:dyDescent="0.25">
      <c r="A14" s="7">
        <v>6</v>
      </c>
      <c r="B14" s="8" t="s">
        <v>19</v>
      </c>
      <c r="C14" s="9">
        <f>'[1]KEY BUSI'!D14</f>
        <v>59085</v>
      </c>
      <c r="D14" s="9">
        <f>'[1]KEY BUSI'!E14</f>
        <v>676112</v>
      </c>
      <c r="E14" s="22">
        <v>14263</v>
      </c>
      <c r="F14" s="22">
        <v>71965</v>
      </c>
      <c r="G14" s="23">
        <f t="shared" si="0"/>
        <v>10.643946565066143</v>
      </c>
      <c r="H14" s="9">
        <v>28848</v>
      </c>
      <c r="I14" s="22">
        <v>64858</v>
      </c>
      <c r="J14" s="23">
        <f t="shared" si="1"/>
        <v>9.5927893603426657</v>
      </c>
      <c r="K14" s="22">
        <v>3641</v>
      </c>
      <c r="L14" s="22">
        <v>19957</v>
      </c>
      <c r="M14" s="23">
        <f t="shared" si="2"/>
        <v>2.9517298909056486</v>
      </c>
      <c r="N14" s="22">
        <v>4718</v>
      </c>
      <c r="O14" s="22">
        <v>16986</v>
      </c>
      <c r="P14" s="23">
        <f t="shared" si="3"/>
        <v>2.5123056535011949</v>
      </c>
      <c r="Q14" s="22">
        <v>6559</v>
      </c>
      <c r="R14" s="22">
        <v>25987</v>
      </c>
      <c r="S14" s="23">
        <f t="shared" si="4"/>
        <v>3.8435939607638971</v>
      </c>
      <c r="T14" s="9">
        <v>0</v>
      </c>
      <c r="U14" s="22">
        <v>0</v>
      </c>
      <c r="V14" s="23">
        <f t="shared" si="5"/>
        <v>0</v>
      </c>
      <c r="W14" s="22">
        <v>25323</v>
      </c>
      <c r="X14" s="22">
        <v>53360</v>
      </c>
      <c r="Y14" s="23">
        <f t="shared" si="6"/>
        <v>7.8921835435549141</v>
      </c>
    </row>
    <row r="15" spans="1:25" x14ac:dyDescent="0.25">
      <c r="A15" s="7">
        <v>7</v>
      </c>
      <c r="B15" s="8" t="s">
        <v>20</v>
      </c>
      <c r="C15" s="9">
        <f>'[1]KEY BUSI'!D15</f>
        <v>36713</v>
      </c>
      <c r="D15" s="9">
        <f>'[1]KEY BUSI'!E15</f>
        <v>388839</v>
      </c>
      <c r="E15" s="22">
        <v>7728</v>
      </c>
      <c r="F15" s="22">
        <v>33803</v>
      </c>
      <c r="G15" s="23">
        <f t="shared" si="0"/>
        <v>8.6933152281535548</v>
      </c>
      <c r="H15" s="9">
        <v>12362</v>
      </c>
      <c r="I15" s="22">
        <v>24843</v>
      </c>
      <c r="J15" s="23">
        <f t="shared" si="1"/>
        <v>6.3890196199455307</v>
      </c>
      <c r="K15" s="22">
        <v>675</v>
      </c>
      <c r="L15" s="22">
        <v>1824</v>
      </c>
      <c r="M15" s="23">
        <f t="shared" si="2"/>
        <v>0.46908874881377643</v>
      </c>
      <c r="N15" s="22">
        <v>245</v>
      </c>
      <c r="O15" s="22">
        <v>1055</v>
      </c>
      <c r="P15" s="23">
        <f t="shared" si="3"/>
        <v>0.27132052083252967</v>
      </c>
      <c r="Q15" s="22">
        <v>497</v>
      </c>
      <c r="R15" s="22">
        <v>2961</v>
      </c>
      <c r="S15" s="23">
        <f t="shared" si="4"/>
        <v>0.76149768927499561</v>
      </c>
      <c r="T15" s="9">
        <v>3</v>
      </c>
      <c r="U15" s="22">
        <v>0</v>
      </c>
      <c r="V15" s="23">
        <f t="shared" si="5"/>
        <v>0</v>
      </c>
      <c r="W15" s="22">
        <v>9680</v>
      </c>
      <c r="X15" s="22">
        <v>23314</v>
      </c>
      <c r="Y15" s="23">
        <f t="shared" si="6"/>
        <v>5.9957977466252101</v>
      </c>
    </row>
    <row r="16" spans="1:25" x14ac:dyDescent="0.25">
      <c r="A16" s="7">
        <v>8</v>
      </c>
      <c r="B16" s="8" t="s">
        <v>21</v>
      </c>
      <c r="C16" s="9">
        <f>'[1]KEY BUSI'!D16</f>
        <v>829954</v>
      </c>
      <c r="D16" s="9">
        <f>'[1]KEY BUSI'!E16</f>
        <v>5517236</v>
      </c>
      <c r="E16" s="22">
        <v>196919</v>
      </c>
      <c r="F16" s="22">
        <v>827676</v>
      </c>
      <c r="G16" s="23">
        <f t="shared" si="0"/>
        <v>15.001642126601073</v>
      </c>
      <c r="H16" s="9">
        <v>626949</v>
      </c>
      <c r="I16" s="22">
        <v>1626790</v>
      </c>
      <c r="J16" s="23">
        <f t="shared" si="1"/>
        <v>29.485597498457562</v>
      </c>
      <c r="K16" s="22">
        <v>57662</v>
      </c>
      <c r="L16" s="22">
        <v>195873</v>
      </c>
      <c r="M16" s="23">
        <f t="shared" si="2"/>
        <v>3.5502015864465468</v>
      </c>
      <c r="N16" s="22">
        <v>63361</v>
      </c>
      <c r="O16" s="22">
        <v>173553</v>
      </c>
      <c r="P16" s="23">
        <f t="shared" si="3"/>
        <v>3.1456511920099124</v>
      </c>
      <c r="Q16" s="22">
        <v>46524</v>
      </c>
      <c r="R16" s="22">
        <v>151242</v>
      </c>
      <c r="S16" s="23">
        <f t="shared" si="4"/>
        <v>2.7412639227323248</v>
      </c>
      <c r="T16" s="9">
        <v>0</v>
      </c>
      <c r="U16" s="22">
        <v>0</v>
      </c>
      <c r="V16" s="23">
        <f t="shared" si="5"/>
        <v>0</v>
      </c>
      <c r="W16" s="22">
        <v>531158</v>
      </c>
      <c r="X16" s="22">
        <v>1275872</v>
      </c>
      <c r="Y16" s="23">
        <f t="shared" si="6"/>
        <v>23.125202547072483</v>
      </c>
    </row>
    <row r="17" spans="1:25" x14ac:dyDescent="0.25">
      <c r="A17" s="7">
        <v>9</v>
      </c>
      <c r="B17" s="8" t="s">
        <v>22</v>
      </c>
      <c r="C17" s="9">
        <f>'[1]KEY BUSI'!D17</f>
        <v>513367</v>
      </c>
      <c r="D17" s="9">
        <f>'[1]KEY BUSI'!E17</f>
        <v>215693</v>
      </c>
      <c r="E17" s="22">
        <v>6535</v>
      </c>
      <c r="F17" s="22">
        <v>31440</v>
      </c>
      <c r="G17" s="23">
        <f t="shared" si="0"/>
        <v>14.576272758040364</v>
      </c>
      <c r="H17" s="9">
        <v>24072</v>
      </c>
      <c r="I17" s="22">
        <v>83145</v>
      </c>
      <c r="J17" s="23">
        <f t="shared" si="1"/>
        <v>38.547843462699305</v>
      </c>
      <c r="K17" s="22">
        <v>5110</v>
      </c>
      <c r="L17" s="22">
        <v>23392</v>
      </c>
      <c r="M17" s="23">
        <f t="shared" si="2"/>
        <v>10.84504365000255</v>
      </c>
      <c r="N17" s="22">
        <v>1913</v>
      </c>
      <c r="O17" s="22">
        <v>6858</v>
      </c>
      <c r="P17" s="23">
        <f t="shared" si="3"/>
        <v>3.1795190386336136</v>
      </c>
      <c r="Q17" s="22">
        <v>2196</v>
      </c>
      <c r="R17" s="22">
        <v>8213</v>
      </c>
      <c r="S17" s="23">
        <f t="shared" si="4"/>
        <v>3.8077267227031015</v>
      </c>
      <c r="T17" s="9">
        <v>1</v>
      </c>
      <c r="U17" s="22">
        <v>0</v>
      </c>
      <c r="V17" s="23">
        <f t="shared" si="5"/>
        <v>0</v>
      </c>
      <c r="W17" s="22">
        <v>17456</v>
      </c>
      <c r="X17" s="22">
        <v>52853</v>
      </c>
      <c r="Y17" s="23">
        <f t="shared" si="6"/>
        <v>24.503808653966519</v>
      </c>
    </row>
    <row r="18" spans="1:25" x14ac:dyDescent="0.25">
      <c r="A18" s="7">
        <v>10</v>
      </c>
      <c r="B18" s="8" t="s">
        <v>23</v>
      </c>
      <c r="C18" s="9">
        <f>'[1]KEY BUSI'!D18</f>
        <v>226998</v>
      </c>
      <c r="D18" s="9">
        <f>'[1]KEY BUSI'!E18</f>
        <v>1544700</v>
      </c>
      <c r="E18" s="22">
        <v>41766</v>
      </c>
      <c r="F18" s="22">
        <v>185302</v>
      </c>
      <c r="G18" s="23">
        <f t="shared" si="0"/>
        <v>11.99598627565223</v>
      </c>
      <c r="H18" s="9">
        <v>115162</v>
      </c>
      <c r="I18" s="22">
        <v>303853</v>
      </c>
      <c r="J18" s="23">
        <f t="shared" si="1"/>
        <v>19.670680391014436</v>
      </c>
      <c r="K18" s="22">
        <v>11563</v>
      </c>
      <c r="L18" s="22">
        <v>53444</v>
      </c>
      <c r="M18" s="23">
        <f t="shared" si="2"/>
        <v>3.4598303877775618</v>
      </c>
      <c r="N18" s="22">
        <v>14062</v>
      </c>
      <c r="O18" s="22">
        <v>45440</v>
      </c>
      <c r="P18" s="23">
        <f t="shared" si="3"/>
        <v>2.9416715219783778</v>
      </c>
      <c r="Q18" s="22">
        <v>18879</v>
      </c>
      <c r="R18" s="22">
        <v>70237</v>
      </c>
      <c r="S18" s="23">
        <f t="shared" si="4"/>
        <v>4.5469670486178542</v>
      </c>
      <c r="T18" s="9">
        <v>17</v>
      </c>
      <c r="U18" s="22">
        <v>174</v>
      </c>
      <c r="V18" s="23">
        <f t="shared" si="5"/>
        <v>1.1264323169547485E-2</v>
      </c>
      <c r="W18" s="22">
        <v>106999</v>
      </c>
      <c r="X18" s="22">
        <v>265553</v>
      </c>
      <c r="Y18" s="23">
        <f t="shared" si="6"/>
        <v>17.191234543924388</v>
      </c>
    </row>
    <row r="19" spans="1:25" x14ac:dyDescent="0.25">
      <c r="A19" s="7">
        <v>11</v>
      </c>
      <c r="B19" s="8" t="s">
        <v>24</v>
      </c>
      <c r="C19" s="9">
        <f>'[1]KEY BUSI'!D19</f>
        <v>210205</v>
      </c>
      <c r="D19" s="9">
        <f>'[1]KEY BUSI'!E19</f>
        <v>1131576</v>
      </c>
      <c r="E19" s="22">
        <v>36920</v>
      </c>
      <c r="F19" s="22">
        <v>163629</v>
      </c>
      <c r="G19" s="23">
        <f t="shared" si="0"/>
        <v>14.460274873274088</v>
      </c>
      <c r="H19" s="9">
        <v>114674</v>
      </c>
      <c r="I19" s="22">
        <v>244798</v>
      </c>
      <c r="J19" s="23">
        <f t="shared" si="1"/>
        <v>21.633367975284028</v>
      </c>
      <c r="K19" s="22">
        <v>10821</v>
      </c>
      <c r="L19" s="22">
        <v>43221</v>
      </c>
      <c r="M19" s="23">
        <f t="shared" si="2"/>
        <v>3.8195401811279135</v>
      </c>
      <c r="N19" s="22">
        <v>13409</v>
      </c>
      <c r="O19" s="22">
        <v>38027</v>
      </c>
      <c r="P19" s="23">
        <f t="shared" si="3"/>
        <v>3.3605343344150107</v>
      </c>
      <c r="Q19" s="22">
        <v>10202</v>
      </c>
      <c r="R19" s="22">
        <v>34624</v>
      </c>
      <c r="S19" s="23">
        <f t="shared" si="4"/>
        <v>3.0598033185574809</v>
      </c>
      <c r="T19" s="9">
        <v>8</v>
      </c>
      <c r="U19" s="22">
        <v>1</v>
      </c>
      <c r="V19" s="23">
        <f t="shared" si="5"/>
        <v>8.8372323202330202E-5</v>
      </c>
      <c r="W19" s="22">
        <v>4708</v>
      </c>
      <c r="X19" s="22">
        <v>6458</v>
      </c>
      <c r="Y19" s="23">
        <f t="shared" si="6"/>
        <v>0.57070846324064839</v>
      </c>
    </row>
    <row r="20" spans="1:25" x14ac:dyDescent="0.25">
      <c r="A20" s="7">
        <v>12</v>
      </c>
      <c r="B20" s="8" t="s">
        <v>25</v>
      </c>
      <c r="C20" s="9">
        <f>'[1]KEY BUSI'!D20</f>
        <v>2283738</v>
      </c>
      <c r="D20" s="9">
        <f>'[1]KEY BUSI'!E20</f>
        <v>16091011</v>
      </c>
      <c r="E20" s="22">
        <v>413040</v>
      </c>
      <c r="F20" s="22">
        <v>2100483</v>
      </c>
      <c r="G20" s="23">
        <f t="shared" si="0"/>
        <v>13.05376647868801</v>
      </c>
      <c r="H20" s="9">
        <v>609703</v>
      </c>
      <c r="I20" s="22">
        <v>1601380</v>
      </c>
      <c r="J20" s="23">
        <f t="shared" si="1"/>
        <v>9.9520160666101098</v>
      </c>
      <c r="K20" s="22">
        <v>103164</v>
      </c>
      <c r="L20" s="22">
        <v>464966</v>
      </c>
      <c r="M20" s="23">
        <f t="shared" si="2"/>
        <v>2.8896009082337963</v>
      </c>
      <c r="N20" s="22">
        <v>199146</v>
      </c>
      <c r="O20" s="22">
        <v>764732</v>
      </c>
      <c r="P20" s="23">
        <f t="shared" si="3"/>
        <v>4.752541651981967</v>
      </c>
      <c r="Q20" s="22">
        <v>179049</v>
      </c>
      <c r="R20" s="22">
        <v>790274</v>
      </c>
      <c r="S20" s="23">
        <f t="shared" si="4"/>
        <v>4.9112762398832492</v>
      </c>
      <c r="T20" s="9">
        <v>37</v>
      </c>
      <c r="U20" s="22">
        <v>4</v>
      </c>
      <c r="V20" s="23">
        <f t="shared" si="5"/>
        <v>2.4858599624349273E-5</v>
      </c>
      <c r="W20" s="22">
        <v>480068</v>
      </c>
      <c r="X20" s="22">
        <v>1084775</v>
      </c>
      <c r="Y20" s="23">
        <f t="shared" si="6"/>
        <v>6.7414968518758709</v>
      </c>
    </row>
    <row r="21" spans="1:25" ht="15.75" x14ac:dyDescent="0.25">
      <c r="A21" s="6" t="s">
        <v>26</v>
      </c>
      <c r="B21" s="10" t="s">
        <v>27</v>
      </c>
      <c r="C21" s="11">
        <f>SUM(C9:C20)</f>
        <v>6349396</v>
      </c>
      <c r="D21" s="11">
        <f>SUM(D9:D20)</f>
        <v>35959982</v>
      </c>
      <c r="E21" s="11">
        <f>SUM(E9:E20)</f>
        <v>1098937</v>
      </c>
      <c r="F21" s="24">
        <f>SUM(F9:F20)</f>
        <v>4799202</v>
      </c>
      <c r="G21" s="25">
        <f t="shared" si="0"/>
        <v>13.34595217539319</v>
      </c>
      <c r="H21" s="11">
        <f>SUM(H9:H20)</f>
        <v>2625533</v>
      </c>
      <c r="I21" s="24">
        <f>SUM(I9:I20)</f>
        <v>6589495.2199999997</v>
      </c>
      <c r="J21" s="25">
        <f t="shared" si="1"/>
        <v>18.324523132408686</v>
      </c>
      <c r="K21" s="11">
        <f>SUM(K9:K20)</f>
        <v>231056</v>
      </c>
      <c r="L21" s="24">
        <f>SUM(L9:L20)</f>
        <v>960986</v>
      </c>
      <c r="M21" s="25">
        <f t="shared" si="2"/>
        <v>2.6723761986310226</v>
      </c>
      <c r="N21" s="11">
        <f>SUM(N9:N20)</f>
        <v>432091</v>
      </c>
      <c r="O21" s="24">
        <f>SUM(O9:O20)</f>
        <v>1428810</v>
      </c>
      <c r="P21" s="25">
        <f t="shared" si="3"/>
        <v>3.9733334682981765</v>
      </c>
      <c r="Q21" s="11">
        <f>SUM(Q9:Q20)</f>
        <v>459639</v>
      </c>
      <c r="R21" s="24">
        <f>SUM(R9:R20)</f>
        <v>1655017</v>
      </c>
      <c r="S21" s="25">
        <f t="shared" si="4"/>
        <v>4.6023855073119888</v>
      </c>
      <c r="T21" s="11">
        <f>SUM(T9:T20)</f>
        <v>1247</v>
      </c>
      <c r="U21" s="24">
        <f>SUM(U9:U20)</f>
        <v>3507</v>
      </c>
      <c r="V21" s="25">
        <f t="shared" si="5"/>
        <v>9.7525076625455485E-3</v>
      </c>
      <c r="W21" s="11">
        <f>SUM(W9:W20)</f>
        <v>2096466</v>
      </c>
      <c r="X21" s="24">
        <f>SUM(X9:X20)</f>
        <v>4832814</v>
      </c>
      <c r="Y21" s="25">
        <f t="shared" si="6"/>
        <v>13.439422744983576</v>
      </c>
    </row>
    <row r="22" spans="1:25" ht="15.75" x14ac:dyDescent="0.25">
      <c r="A22" s="124" t="s">
        <v>152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</row>
    <row r="23" spans="1:25" x14ac:dyDescent="0.25">
      <c r="A23" s="7">
        <v>13</v>
      </c>
      <c r="B23" s="8" t="s">
        <v>29</v>
      </c>
      <c r="C23" s="9">
        <f>'[1]KEY BUSI'!D23</f>
        <v>696851</v>
      </c>
      <c r="D23" s="9">
        <f>'[1]KEY BUSI'!E23</f>
        <v>3513304</v>
      </c>
      <c r="E23" s="22">
        <v>182008</v>
      </c>
      <c r="F23" s="22">
        <v>228155</v>
      </c>
      <c r="G23" s="23">
        <f t="shared" ref="G23:G45" si="7">F23/D23%</f>
        <v>6.4940295516698807</v>
      </c>
      <c r="H23" s="22">
        <v>173220</v>
      </c>
      <c r="I23" s="22">
        <v>400094</v>
      </c>
      <c r="J23" s="23">
        <f t="shared" ref="J23:J45" si="8">I23/D23%</f>
        <v>11.387969842632462</v>
      </c>
      <c r="K23" s="22">
        <v>25954</v>
      </c>
      <c r="L23" s="22">
        <v>121609</v>
      </c>
      <c r="M23" s="23">
        <f t="shared" ref="M23:M44" si="9">L23/D23%</f>
        <v>3.461385635857301</v>
      </c>
      <c r="N23" s="22">
        <v>2463</v>
      </c>
      <c r="O23" s="22">
        <v>11592</v>
      </c>
      <c r="P23" s="23">
        <f t="shared" ref="P23:P45" si="10">O23/D23%</f>
        <v>0.32994582876972783</v>
      </c>
      <c r="Q23" s="22">
        <v>3437</v>
      </c>
      <c r="R23" s="22">
        <v>15023</v>
      </c>
      <c r="S23" s="23">
        <f t="shared" ref="S23:S45" si="11">R23/D23%</f>
        <v>0.42760319061487417</v>
      </c>
      <c r="T23" s="9">
        <v>0</v>
      </c>
      <c r="U23" s="22">
        <v>0</v>
      </c>
      <c r="V23" s="23">
        <f t="shared" ref="V23:V45" si="12">U23/D23%</f>
        <v>0</v>
      </c>
      <c r="W23" s="22">
        <v>125365</v>
      </c>
      <c r="X23" s="22">
        <v>330957</v>
      </c>
      <c r="Y23" s="23">
        <f t="shared" ref="Y23:Y45" si="13">X23/D23%</f>
        <v>9.4201071128487595</v>
      </c>
    </row>
    <row r="24" spans="1:25" x14ac:dyDescent="0.25">
      <c r="A24" s="7">
        <v>14</v>
      </c>
      <c r="B24" s="8" t="s">
        <v>30</v>
      </c>
      <c r="C24" s="9">
        <f>'[1]KEY BUSI'!D24</f>
        <v>342572</v>
      </c>
      <c r="D24" s="9">
        <f>'[1]KEY BUSI'!E24</f>
        <v>554486</v>
      </c>
      <c r="E24" s="22">
        <v>292726</v>
      </c>
      <c r="F24" s="22">
        <v>138283</v>
      </c>
      <c r="G24" s="23">
        <f t="shared" si="7"/>
        <v>24.938952471297743</v>
      </c>
      <c r="H24" s="22">
        <v>198086</v>
      </c>
      <c r="I24" s="22">
        <v>77680</v>
      </c>
      <c r="J24" s="23">
        <f t="shared" si="8"/>
        <v>14.009370840742598</v>
      </c>
      <c r="K24" s="22">
        <v>64803</v>
      </c>
      <c r="L24" s="22">
        <v>64737</v>
      </c>
      <c r="M24" s="23">
        <f t="shared" si="9"/>
        <v>11.675136973701772</v>
      </c>
      <c r="N24" s="22">
        <v>8132</v>
      </c>
      <c r="O24" s="22">
        <v>5060</v>
      </c>
      <c r="P24" s="23">
        <f t="shared" si="10"/>
        <v>0.91255685445619916</v>
      </c>
      <c r="Q24" s="22">
        <v>619</v>
      </c>
      <c r="R24" s="22">
        <v>401</v>
      </c>
      <c r="S24" s="23">
        <f t="shared" si="11"/>
        <v>7.2319228979631597E-2</v>
      </c>
      <c r="T24" s="9">
        <v>0</v>
      </c>
      <c r="U24" s="22">
        <v>0</v>
      </c>
      <c r="V24" s="23">
        <f t="shared" si="12"/>
        <v>0</v>
      </c>
      <c r="W24" s="22">
        <v>21634</v>
      </c>
      <c r="X24" s="22">
        <v>11331</v>
      </c>
      <c r="Y24" s="23">
        <f t="shared" si="13"/>
        <v>2.043514173486797</v>
      </c>
    </row>
    <row r="25" spans="1:25" x14ac:dyDescent="0.25">
      <c r="A25" s="7">
        <v>15</v>
      </c>
      <c r="B25" s="8" t="s">
        <v>31</v>
      </c>
      <c r="C25" s="9">
        <f>'[1]KEY BUSI'!D25</f>
        <v>16660</v>
      </c>
      <c r="D25" s="9">
        <f>'[1]KEY BUSI'!E25</f>
        <v>20145</v>
      </c>
      <c r="E25" s="22">
        <v>15101</v>
      </c>
      <c r="F25" s="22">
        <v>6020</v>
      </c>
      <c r="G25" s="23">
        <f t="shared" si="7"/>
        <v>29.883345743360636</v>
      </c>
      <c r="H25" s="22">
        <v>13895</v>
      </c>
      <c r="I25" s="22">
        <v>2835</v>
      </c>
      <c r="J25" s="23">
        <f t="shared" si="8"/>
        <v>14.072970960536114</v>
      </c>
      <c r="K25" s="22">
        <v>265</v>
      </c>
      <c r="L25" s="22">
        <v>864</v>
      </c>
      <c r="M25" s="23">
        <f t="shared" si="9"/>
        <v>4.2889054355919587</v>
      </c>
      <c r="N25" s="22">
        <v>29</v>
      </c>
      <c r="O25" s="22">
        <v>87</v>
      </c>
      <c r="P25" s="23">
        <f t="shared" si="10"/>
        <v>0.4318689501116903</v>
      </c>
      <c r="Q25" s="22">
        <v>2</v>
      </c>
      <c r="R25" s="22">
        <v>6</v>
      </c>
      <c r="S25" s="23">
        <f t="shared" si="11"/>
        <v>2.9784065524944156E-2</v>
      </c>
      <c r="T25" s="9">
        <v>0</v>
      </c>
      <c r="U25" s="22">
        <v>0</v>
      </c>
      <c r="V25" s="23">
        <f t="shared" si="12"/>
        <v>0</v>
      </c>
      <c r="W25" s="22">
        <v>13879</v>
      </c>
      <c r="X25" s="22">
        <v>2512</v>
      </c>
      <c r="Y25" s="23">
        <f t="shared" si="13"/>
        <v>12.469595433109953</v>
      </c>
    </row>
    <row r="26" spans="1:25" x14ac:dyDescent="0.25">
      <c r="A26" s="7">
        <v>16</v>
      </c>
      <c r="B26" s="8" t="s">
        <v>32</v>
      </c>
      <c r="C26" s="9">
        <f>'[1]KEY BUSI'!D26</f>
        <v>1751</v>
      </c>
      <c r="D26" s="9">
        <f>'[1]KEY BUSI'!E26</f>
        <v>110505</v>
      </c>
      <c r="E26" s="22">
        <v>161</v>
      </c>
      <c r="F26" s="22">
        <v>2645</v>
      </c>
      <c r="G26" s="23">
        <f t="shared" si="7"/>
        <v>2.3935568526311028</v>
      </c>
      <c r="H26" s="22">
        <v>0</v>
      </c>
      <c r="I26" s="22">
        <v>0</v>
      </c>
      <c r="J26" s="23">
        <f t="shared" si="8"/>
        <v>0</v>
      </c>
      <c r="K26" s="22">
        <v>0</v>
      </c>
      <c r="L26" s="22">
        <v>0</v>
      </c>
      <c r="M26" s="23">
        <f t="shared" si="9"/>
        <v>0</v>
      </c>
      <c r="N26" s="22">
        <v>0</v>
      </c>
      <c r="O26" s="22">
        <v>0</v>
      </c>
      <c r="P26" s="23">
        <f t="shared" si="10"/>
        <v>0</v>
      </c>
      <c r="Q26" s="22">
        <v>1</v>
      </c>
      <c r="R26" s="22">
        <v>15</v>
      </c>
      <c r="S26" s="23">
        <f t="shared" si="11"/>
        <v>1.3574046423238768E-2</v>
      </c>
      <c r="T26" s="9">
        <v>0</v>
      </c>
      <c r="U26" s="22">
        <v>0</v>
      </c>
      <c r="V26" s="23">
        <f t="shared" si="12"/>
        <v>0</v>
      </c>
      <c r="W26" s="22">
        <v>0</v>
      </c>
      <c r="X26" s="22">
        <v>0</v>
      </c>
      <c r="Y26" s="23">
        <f t="shared" si="13"/>
        <v>0</v>
      </c>
    </row>
    <row r="27" spans="1:25" x14ac:dyDescent="0.25">
      <c r="A27" s="7">
        <v>17</v>
      </c>
      <c r="B27" s="8" t="s">
        <v>33</v>
      </c>
      <c r="C27" s="9">
        <f>'[1]KEY BUSI'!D27</f>
        <v>69710</v>
      </c>
      <c r="D27" s="9">
        <f>'[1]KEY BUSI'!E27</f>
        <v>281934</v>
      </c>
      <c r="E27" s="22">
        <v>35411</v>
      </c>
      <c r="F27" s="22">
        <v>21055</v>
      </c>
      <c r="G27" s="23">
        <f t="shared" si="7"/>
        <v>7.4680599005440982</v>
      </c>
      <c r="H27" s="22">
        <v>39038</v>
      </c>
      <c r="I27" s="22">
        <v>41656</v>
      </c>
      <c r="J27" s="23">
        <f t="shared" si="8"/>
        <v>14.775089205274993</v>
      </c>
      <c r="K27" s="22">
        <v>2260</v>
      </c>
      <c r="L27" s="22">
        <v>8124</v>
      </c>
      <c r="M27" s="23">
        <f t="shared" si="9"/>
        <v>2.8815254634063292</v>
      </c>
      <c r="N27" s="22">
        <v>28</v>
      </c>
      <c r="O27" s="22">
        <v>349</v>
      </c>
      <c r="P27" s="23">
        <f t="shared" si="10"/>
        <v>0.12378783686962196</v>
      </c>
      <c r="Q27" s="22">
        <v>3</v>
      </c>
      <c r="R27" s="22">
        <v>36</v>
      </c>
      <c r="S27" s="23">
        <f t="shared" si="11"/>
        <v>1.2768945923514014E-2</v>
      </c>
      <c r="T27" s="9">
        <v>0</v>
      </c>
      <c r="U27" s="22">
        <v>0</v>
      </c>
      <c r="V27" s="23">
        <f t="shared" si="12"/>
        <v>0</v>
      </c>
      <c r="W27" s="22">
        <v>0</v>
      </c>
      <c r="X27" s="22">
        <v>0</v>
      </c>
      <c r="Y27" s="23">
        <f t="shared" si="13"/>
        <v>0</v>
      </c>
    </row>
    <row r="28" spans="1:25" x14ac:dyDescent="0.25">
      <c r="A28" s="7">
        <v>18</v>
      </c>
      <c r="B28" s="8" t="s">
        <v>34</v>
      </c>
      <c r="C28" s="9">
        <f>'[1]KEY BUSI'!D28</f>
        <v>641</v>
      </c>
      <c r="D28" s="9">
        <f>'[1]KEY BUSI'!E28</f>
        <v>3161</v>
      </c>
      <c r="E28" s="22">
        <v>221</v>
      </c>
      <c r="F28" s="22">
        <v>682</v>
      </c>
      <c r="G28" s="23">
        <f t="shared" si="7"/>
        <v>21.575450806706741</v>
      </c>
      <c r="H28" s="22">
        <v>1</v>
      </c>
      <c r="I28" s="22">
        <v>6</v>
      </c>
      <c r="J28" s="23">
        <f t="shared" si="8"/>
        <v>0.18981335020563114</v>
      </c>
      <c r="K28" s="22">
        <v>8</v>
      </c>
      <c r="L28" s="22">
        <v>31</v>
      </c>
      <c r="M28" s="23">
        <f t="shared" si="9"/>
        <v>0.98070230939576086</v>
      </c>
      <c r="N28" s="22">
        <v>1</v>
      </c>
      <c r="O28" s="22">
        <v>2</v>
      </c>
      <c r="P28" s="23">
        <f t="shared" si="10"/>
        <v>6.3271116735210381E-2</v>
      </c>
      <c r="Q28" s="22">
        <v>0</v>
      </c>
      <c r="R28" s="22">
        <v>0</v>
      </c>
      <c r="S28" s="23">
        <f t="shared" si="11"/>
        <v>0</v>
      </c>
      <c r="T28" s="9">
        <v>0</v>
      </c>
      <c r="U28" s="22">
        <v>0</v>
      </c>
      <c r="V28" s="23">
        <f t="shared" si="12"/>
        <v>0</v>
      </c>
      <c r="W28" s="22">
        <v>1</v>
      </c>
      <c r="X28" s="22">
        <v>6</v>
      </c>
      <c r="Y28" s="23">
        <f t="shared" si="13"/>
        <v>0.18981335020563114</v>
      </c>
    </row>
    <row r="29" spans="1:25" x14ac:dyDescent="0.25">
      <c r="A29" s="7">
        <v>19</v>
      </c>
      <c r="B29" s="8" t="s">
        <v>35</v>
      </c>
      <c r="C29" s="9">
        <f>'[1]KEY BUSI'!D29</f>
        <v>7401</v>
      </c>
      <c r="D29" s="9">
        <f>'[1]KEY BUSI'!E29</f>
        <v>209383</v>
      </c>
      <c r="E29" s="22">
        <v>1452</v>
      </c>
      <c r="F29" s="22">
        <v>8872</v>
      </c>
      <c r="G29" s="23">
        <f t="shared" si="7"/>
        <v>4.2372112349140094</v>
      </c>
      <c r="H29" s="22">
        <v>1185</v>
      </c>
      <c r="I29" s="22">
        <v>4161</v>
      </c>
      <c r="J29" s="23">
        <f t="shared" si="8"/>
        <v>1.9872673521728126</v>
      </c>
      <c r="K29" s="22">
        <v>327</v>
      </c>
      <c r="L29" s="22">
        <v>1400</v>
      </c>
      <c r="M29" s="23">
        <f t="shared" si="9"/>
        <v>0.66863116871952355</v>
      </c>
      <c r="N29" s="22">
        <v>149</v>
      </c>
      <c r="O29" s="22">
        <v>512</v>
      </c>
      <c r="P29" s="23">
        <f t="shared" si="10"/>
        <v>0.24452797027456863</v>
      </c>
      <c r="Q29" s="22">
        <v>64</v>
      </c>
      <c r="R29" s="22">
        <v>165</v>
      </c>
      <c r="S29" s="23">
        <f t="shared" si="11"/>
        <v>7.8802959170515274E-2</v>
      </c>
      <c r="T29" s="9">
        <v>0</v>
      </c>
      <c r="U29" s="22">
        <v>0</v>
      </c>
      <c r="V29" s="23">
        <f t="shared" si="12"/>
        <v>0</v>
      </c>
      <c r="W29" s="22">
        <v>1040</v>
      </c>
      <c r="X29" s="22">
        <v>3723</v>
      </c>
      <c r="Y29" s="23">
        <f t="shared" si="13"/>
        <v>1.7780813151019903</v>
      </c>
    </row>
    <row r="30" spans="1:25" x14ac:dyDescent="0.25">
      <c r="A30" s="7">
        <v>20</v>
      </c>
      <c r="B30" s="8" t="s">
        <v>36</v>
      </c>
      <c r="C30" s="9">
        <f>'[1]KEY BUSI'!D30</f>
        <v>2855807</v>
      </c>
      <c r="D30" s="9">
        <f>'[1]KEY BUSI'!E30</f>
        <v>11035807</v>
      </c>
      <c r="E30" s="22">
        <v>379166</v>
      </c>
      <c r="F30" s="22">
        <v>1260155</v>
      </c>
      <c r="G30" s="23">
        <f t="shared" si="7"/>
        <v>11.418784326329737</v>
      </c>
      <c r="H30" s="22">
        <v>394112</v>
      </c>
      <c r="I30" s="22">
        <v>1194617</v>
      </c>
      <c r="J30" s="23">
        <f t="shared" si="8"/>
        <v>10.824917470919887</v>
      </c>
      <c r="K30" s="22">
        <v>47308</v>
      </c>
      <c r="L30" s="22">
        <v>585338</v>
      </c>
      <c r="M30" s="23">
        <f t="shared" si="9"/>
        <v>5.3039890965835115</v>
      </c>
      <c r="N30" s="22">
        <v>12607</v>
      </c>
      <c r="O30" s="22">
        <v>77889</v>
      </c>
      <c r="P30" s="23">
        <f t="shared" si="10"/>
        <v>0.70578436175986037</v>
      </c>
      <c r="Q30" s="22">
        <v>8740</v>
      </c>
      <c r="R30" s="22">
        <v>52196</v>
      </c>
      <c r="S30" s="23">
        <f t="shared" si="11"/>
        <v>0.47296948922720372</v>
      </c>
      <c r="T30" s="9">
        <v>0</v>
      </c>
      <c r="U30" s="22">
        <v>0</v>
      </c>
      <c r="V30" s="23">
        <f t="shared" si="12"/>
        <v>0</v>
      </c>
      <c r="W30" s="22">
        <v>311524</v>
      </c>
      <c r="X30" s="22">
        <v>470525</v>
      </c>
      <c r="Y30" s="23">
        <f t="shared" si="13"/>
        <v>4.2636211379919926</v>
      </c>
    </row>
    <row r="31" spans="1:25" x14ac:dyDescent="0.25">
      <c r="A31" s="7">
        <v>21</v>
      </c>
      <c r="B31" s="8" t="s">
        <v>37</v>
      </c>
      <c r="C31" s="9">
        <f>'[1]KEY BUSI'!D31</f>
        <v>988492</v>
      </c>
      <c r="D31" s="9">
        <f>'[1]KEY BUSI'!E31</f>
        <v>6560674</v>
      </c>
      <c r="E31" s="22">
        <v>192472</v>
      </c>
      <c r="F31" s="22">
        <v>1648615</v>
      </c>
      <c r="G31" s="23">
        <f t="shared" si="7"/>
        <v>25.128744394249736</v>
      </c>
      <c r="H31" s="22">
        <v>187473</v>
      </c>
      <c r="I31" s="22">
        <v>720899</v>
      </c>
      <c r="J31" s="23">
        <f t="shared" si="8"/>
        <v>10.988185055376931</v>
      </c>
      <c r="K31" s="22">
        <v>33044</v>
      </c>
      <c r="L31" s="22">
        <v>328063</v>
      </c>
      <c r="M31" s="23">
        <f t="shared" si="9"/>
        <v>5.0004466004559891</v>
      </c>
      <c r="N31" s="22">
        <v>33028</v>
      </c>
      <c r="O31" s="22">
        <v>110852</v>
      </c>
      <c r="P31" s="23">
        <f t="shared" si="10"/>
        <v>1.6896434726066254</v>
      </c>
      <c r="Q31" s="22">
        <v>36809</v>
      </c>
      <c r="R31" s="22">
        <v>116653</v>
      </c>
      <c r="S31" s="23">
        <f t="shared" si="11"/>
        <v>1.7780642659580401</v>
      </c>
      <c r="T31" s="9">
        <v>0</v>
      </c>
      <c r="U31" s="22">
        <v>0</v>
      </c>
      <c r="V31" s="23">
        <f t="shared" si="12"/>
        <v>0</v>
      </c>
      <c r="W31" s="22">
        <v>154533</v>
      </c>
      <c r="X31" s="22">
        <v>403478</v>
      </c>
      <c r="Y31" s="23">
        <f t="shared" si="13"/>
        <v>6.1499473986971456</v>
      </c>
    </row>
    <row r="32" spans="1:25" x14ac:dyDescent="0.25">
      <c r="A32" s="7">
        <v>22</v>
      </c>
      <c r="B32" s="8" t="s">
        <v>38</v>
      </c>
      <c r="C32" s="9">
        <f>'[1]KEY BUSI'!D32</f>
        <v>60790</v>
      </c>
      <c r="D32" s="9">
        <f>'[1]KEY BUSI'!E32</f>
        <v>557763</v>
      </c>
      <c r="E32" s="22">
        <v>10859</v>
      </c>
      <c r="F32" s="22">
        <v>73620</v>
      </c>
      <c r="G32" s="23">
        <f t="shared" si="7"/>
        <v>13.199154479590794</v>
      </c>
      <c r="H32" s="22">
        <v>29592</v>
      </c>
      <c r="I32" s="22">
        <v>76737</v>
      </c>
      <c r="J32" s="23">
        <f t="shared" si="8"/>
        <v>13.757993986693272</v>
      </c>
      <c r="K32" s="22">
        <v>3293</v>
      </c>
      <c r="L32" s="22">
        <v>24893</v>
      </c>
      <c r="M32" s="23">
        <f t="shared" si="9"/>
        <v>4.4630066892210492</v>
      </c>
      <c r="N32" s="22">
        <v>3350</v>
      </c>
      <c r="O32" s="22">
        <v>12883</v>
      </c>
      <c r="P32" s="23">
        <f t="shared" si="10"/>
        <v>2.3097623901191007</v>
      </c>
      <c r="Q32" s="22">
        <v>4276</v>
      </c>
      <c r="R32" s="22">
        <v>16213</v>
      </c>
      <c r="S32" s="23">
        <f t="shared" si="11"/>
        <v>2.9067901599783421</v>
      </c>
      <c r="T32" s="9">
        <v>0</v>
      </c>
      <c r="U32" s="22">
        <v>0</v>
      </c>
      <c r="V32" s="23">
        <f t="shared" si="12"/>
        <v>0</v>
      </c>
      <c r="W32" s="22">
        <v>26424</v>
      </c>
      <c r="X32" s="22">
        <v>57840</v>
      </c>
      <c r="Y32" s="23">
        <f t="shared" si="13"/>
        <v>10.369995858456011</v>
      </c>
    </row>
    <row r="33" spans="1:25" x14ac:dyDescent="0.25">
      <c r="A33" s="7">
        <v>23</v>
      </c>
      <c r="B33" s="8" t="s">
        <v>39</v>
      </c>
      <c r="C33" s="9">
        <f>'[1]KEY BUSI'!D33</f>
        <v>645661</v>
      </c>
      <c r="D33" s="9">
        <f>'[1]KEY BUSI'!E33</f>
        <v>1044558</v>
      </c>
      <c r="E33" s="22">
        <v>151097</v>
      </c>
      <c r="F33" s="22">
        <v>91979</v>
      </c>
      <c r="G33" s="23">
        <f t="shared" si="7"/>
        <v>8.8055426314287963</v>
      </c>
      <c r="H33" s="22">
        <v>73865</v>
      </c>
      <c r="I33" s="22">
        <v>20986</v>
      </c>
      <c r="J33" s="23">
        <f t="shared" si="8"/>
        <v>2.009079438384465</v>
      </c>
      <c r="K33" s="22">
        <v>8639</v>
      </c>
      <c r="L33" s="22">
        <v>2037</v>
      </c>
      <c r="M33" s="23">
        <f t="shared" si="9"/>
        <v>0.19501071266506981</v>
      </c>
      <c r="N33" s="22">
        <v>35665</v>
      </c>
      <c r="O33" s="22">
        <v>14091</v>
      </c>
      <c r="P33" s="23">
        <f t="shared" si="10"/>
        <v>1.3489916309099159</v>
      </c>
      <c r="Q33" s="22">
        <v>14107</v>
      </c>
      <c r="R33" s="22">
        <v>6969</v>
      </c>
      <c r="S33" s="23">
        <f t="shared" si="11"/>
        <v>0.66717214362438471</v>
      </c>
      <c r="T33" s="9">
        <v>0</v>
      </c>
      <c r="U33" s="22">
        <v>0</v>
      </c>
      <c r="V33" s="23">
        <f t="shared" si="12"/>
        <v>0</v>
      </c>
      <c r="W33" s="22">
        <v>2920</v>
      </c>
      <c r="X33" s="22">
        <v>740</v>
      </c>
      <c r="Y33" s="23">
        <f t="shared" si="13"/>
        <v>7.0843361498356239E-2</v>
      </c>
    </row>
    <row r="34" spans="1:25" x14ac:dyDescent="0.25">
      <c r="A34" s="7">
        <v>24</v>
      </c>
      <c r="B34" s="8" t="s">
        <v>40</v>
      </c>
      <c r="C34" s="9">
        <f>'[1]KEY BUSI'!D34</f>
        <v>820125</v>
      </c>
      <c r="D34" s="9">
        <f>'[1]KEY BUSI'!E34</f>
        <v>1608178</v>
      </c>
      <c r="E34" s="22">
        <v>8741</v>
      </c>
      <c r="F34" s="22">
        <v>29569</v>
      </c>
      <c r="G34" s="23">
        <f t="shared" si="7"/>
        <v>1.8386646254332542</v>
      </c>
      <c r="H34" s="22">
        <v>501240</v>
      </c>
      <c r="I34" s="22">
        <v>224654</v>
      </c>
      <c r="J34" s="23">
        <f t="shared" si="8"/>
        <v>13.969473528427823</v>
      </c>
      <c r="K34" s="22">
        <v>97619</v>
      </c>
      <c r="L34" s="22">
        <v>66311</v>
      </c>
      <c r="M34" s="23">
        <f t="shared" si="9"/>
        <v>4.1233619661505134</v>
      </c>
      <c r="N34" s="22">
        <v>205196</v>
      </c>
      <c r="O34" s="22">
        <v>66776</v>
      </c>
      <c r="P34" s="23">
        <f t="shared" si="10"/>
        <v>4.1522766758406098</v>
      </c>
      <c r="Q34" s="22">
        <v>106136</v>
      </c>
      <c r="R34" s="22">
        <v>36856</v>
      </c>
      <c r="S34" s="23">
        <f t="shared" si="11"/>
        <v>2.2917861082541857</v>
      </c>
      <c r="T34" s="9">
        <v>0</v>
      </c>
      <c r="U34" s="22">
        <v>0</v>
      </c>
      <c r="V34" s="23">
        <f t="shared" si="12"/>
        <v>0</v>
      </c>
      <c r="W34" s="22">
        <v>0</v>
      </c>
      <c r="X34" s="22">
        <v>0</v>
      </c>
      <c r="Y34" s="23">
        <f t="shared" si="13"/>
        <v>0</v>
      </c>
    </row>
    <row r="35" spans="1:25" x14ac:dyDescent="0.25">
      <c r="A35" s="7">
        <v>25</v>
      </c>
      <c r="B35" s="12" t="s">
        <v>41</v>
      </c>
      <c r="C35" s="9">
        <f>'[1]KEY BUSI'!D35</f>
        <v>1000</v>
      </c>
      <c r="D35" s="9">
        <f>'[1]KEY BUSI'!E35</f>
        <v>8639</v>
      </c>
      <c r="E35" s="22">
        <v>287</v>
      </c>
      <c r="F35" s="22">
        <v>2303</v>
      </c>
      <c r="G35" s="23">
        <f t="shared" si="7"/>
        <v>26.658178029864569</v>
      </c>
      <c r="H35" s="22">
        <v>74</v>
      </c>
      <c r="I35" s="22">
        <v>1262</v>
      </c>
      <c r="J35" s="23">
        <f t="shared" si="8"/>
        <v>14.608172242157657</v>
      </c>
      <c r="K35" s="22">
        <v>262</v>
      </c>
      <c r="L35" s="22">
        <v>2463</v>
      </c>
      <c r="M35" s="23">
        <f t="shared" si="9"/>
        <v>28.510244241231625</v>
      </c>
      <c r="N35" s="22">
        <v>3</v>
      </c>
      <c r="O35" s="22">
        <v>39</v>
      </c>
      <c r="P35" s="23">
        <f t="shared" si="10"/>
        <v>0.45144113902071997</v>
      </c>
      <c r="Q35" s="22">
        <v>0</v>
      </c>
      <c r="R35" s="22">
        <v>0</v>
      </c>
      <c r="S35" s="23">
        <f t="shared" si="11"/>
        <v>0</v>
      </c>
      <c r="T35" s="9">
        <v>1</v>
      </c>
      <c r="U35" s="22">
        <v>0</v>
      </c>
      <c r="V35" s="23">
        <f t="shared" si="12"/>
        <v>0</v>
      </c>
      <c r="W35" s="22">
        <v>0</v>
      </c>
      <c r="X35" s="22">
        <v>0</v>
      </c>
      <c r="Y35" s="23">
        <f t="shared" si="13"/>
        <v>0</v>
      </c>
    </row>
    <row r="36" spans="1:25" x14ac:dyDescent="0.25">
      <c r="A36" s="7">
        <v>26</v>
      </c>
      <c r="B36" s="12" t="s">
        <v>42</v>
      </c>
      <c r="C36" s="9">
        <f>'[1]KEY BUSI'!D36</f>
        <v>1735</v>
      </c>
      <c r="D36" s="9">
        <f>'[1]KEY BUSI'!E36</f>
        <v>47815</v>
      </c>
      <c r="E36" s="22">
        <v>296</v>
      </c>
      <c r="F36" s="22">
        <v>2997</v>
      </c>
      <c r="G36" s="23">
        <f t="shared" si="7"/>
        <v>6.2679075603889993</v>
      </c>
      <c r="H36" s="22">
        <v>10</v>
      </c>
      <c r="I36" s="22">
        <v>3</v>
      </c>
      <c r="J36" s="23">
        <f t="shared" si="8"/>
        <v>6.2741817421311311E-3</v>
      </c>
      <c r="K36" s="22">
        <v>107</v>
      </c>
      <c r="L36" s="22">
        <v>865</v>
      </c>
      <c r="M36" s="23">
        <f t="shared" si="9"/>
        <v>1.8090557356478094</v>
      </c>
      <c r="N36" s="22">
        <v>18</v>
      </c>
      <c r="O36" s="22">
        <v>130</v>
      </c>
      <c r="P36" s="23">
        <f t="shared" si="10"/>
        <v>0.27188120882568234</v>
      </c>
      <c r="Q36" s="22">
        <v>4</v>
      </c>
      <c r="R36" s="22">
        <v>19</v>
      </c>
      <c r="S36" s="23">
        <f t="shared" si="11"/>
        <v>3.9736484366830492E-2</v>
      </c>
      <c r="T36" s="9">
        <v>0</v>
      </c>
      <c r="U36" s="22">
        <v>0</v>
      </c>
      <c r="V36" s="23">
        <f t="shared" si="12"/>
        <v>0</v>
      </c>
      <c r="W36" s="22">
        <v>29</v>
      </c>
      <c r="X36" s="22">
        <v>44</v>
      </c>
      <c r="Y36" s="23">
        <f t="shared" si="13"/>
        <v>9.2021332217923246E-2</v>
      </c>
    </row>
    <row r="37" spans="1:25" x14ac:dyDescent="0.25">
      <c r="A37" s="7">
        <v>27</v>
      </c>
      <c r="B37" s="12" t="s">
        <v>43</v>
      </c>
      <c r="C37" s="9">
        <f>'[1]KEY BUSI'!D37</f>
        <v>279</v>
      </c>
      <c r="D37" s="9">
        <f>'[1]KEY BUSI'!E37</f>
        <v>7005</v>
      </c>
      <c r="E37" s="22">
        <v>69</v>
      </c>
      <c r="F37" s="22">
        <v>858</v>
      </c>
      <c r="G37" s="23">
        <f t="shared" si="7"/>
        <v>12.248394004282655</v>
      </c>
      <c r="H37" s="22">
        <v>5</v>
      </c>
      <c r="I37" s="22">
        <v>27</v>
      </c>
      <c r="J37" s="23">
        <f t="shared" si="8"/>
        <v>0.38543897216274092</v>
      </c>
      <c r="K37" s="22">
        <v>22</v>
      </c>
      <c r="L37" s="22">
        <v>298</v>
      </c>
      <c r="M37" s="23">
        <f t="shared" si="9"/>
        <v>4.2541042112776593</v>
      </c>
      <c r="N37" s="22">
        <v>33</v>
      </c>
      <c r="O37" s="22">
        <v>546</v>
      </c>
      <c r="P37" s="23">
        <f t="shared" si="10"/>
        <v>7.7944325481798717</v>
      </c>
      <c r="Q37" s="22">
        <v>0</v>
      </c>
      <c r="R37" s="22">
        <v>0</v>
      </c>
      <c r="S37" s="23">
        <f t="shared" si="11"/>
        <v>0</v>
      </c>
      <c r="T37" s="9">
        <v>0</v>
      </c>
      <c r="U37" s="22">
        <v>0</v>
      </c>
      <c r="V37" s="23">
        <f t="shared" si="12"/>
        <v>0</v>
      </c>
      <c r="W37" s="22">
        <v>0</v>
      </c>
      <c r="X37" s="22">
        <v>0</v>
      </c>
      <c r="Y37" s="23">
        <f t="shared" si="13"/>
        <v>0</v>
      </c>
    </row>
    <row r="38" spans="1:25" x14ac:dyDescent="0.25">
      <c r="A38" s="7">
        <v>28</v>
      </c>
      <c r="B38" s="12" t="s">
        <v>44</v>
      </c>
      <c r="C38" s="9">
        <f>'[1]KEY BUSI'!D38</f>
        <v>235331</v>
      </c>
      <c r="D38" s="9">
        <f>'[1]KEY BUSI'!E38</f>
        <v>2404805</v>
      </c>
      <c r="E38" s="22">
        <v>68261</v>
      </c>
      <c r="F38" s="22">
        <v>88684</v>
      </c>
      <c r="G38" s="23">
        <f t="shared" si="7"/>
        <v>3.6877834169506469</v>
      </c>
      <c r="H38" s="22">
        <v>106335</v>
      </c>
      <c r="I38" s="22">
        <v>281264</v>
      </c>
      <c r="J38" s="23">
        <f t="shared" si="8"/>
        <v>11.695917132574159</v>
      </c>
      <c r="K38" s="22">
        <v>11011</v>
      </c>
      <c r="L38" s="22">
        <v>170521</v>
      </c>
      <c r="M38" s="23">
        <f t="shared" si="9"/>
        <v>7.0908452036651619</v>
      </c>
      <c r="N38" s="22">
        <v>32486</v>
      </c>
      <c r="O38" s="22">
        <v>33890</v>
      </c>
      <c r="P38" s="23">
        <f t="shared" si="10"/>
        <v>1.4092618736238489</v>
      </c>
      <c r="Q38" s="22">
        <v>17561</v>
      </c>
      <c r="R38" s="22">
        <v>34632</v>
      </c>
      <c r="S38" s="23">
        <f t="shared" si="11"/>
        <v>1.4401167662242884</v>
      </c>
      <c r="T38" s="9">
        <v>0</v>
      </c>
      <c r="U38" s="22">
        <v>0</v>
      </c>
      <c r="V38" s="23">
        <f t="shared" si="12"/>
        <v>0</v>
      </c>
      <c r="W38" s="22">
        <v>0</v>
      </c>
      <c r="X38" s="22">
        <v>0</v>
      </c>
      <c r="Y38" s="23">
        <f t="shared" si="13"/>
        <v>0</v>
      </c>
    </row>
    <row r="39" spans="1:25" x14ac:dyDescent="0.25">
      <c r="A39" s="7">
        <v>29</v>
      </c>
      <c r="B39" s="12" t="s">
        <v>45</v>
      </c>
      <c r="C39" s="9">
        <f>'[1]KEY BUSI'!D39</f>
        <v>1986</v>
      </c>
      <c r="D39" s="9">
        <f>'[1]KEY BUSI'!E39</f>
        <v>31494</v>
      </c>
      <c r="E39" s="22">
        <v>10</v>
      </c>
      <c r="F39" s="22">
        <v>27</v>
      </c>
      <c r="G39" s="23">
        <f t="shared" si="7"/>
        <v>8.5730615355305767E-2</v>
      </c>
      <c r="H39" s="22">
        <v>2</v>
      </c>
      <c r="I39" s="22">
        <v>11972</v>
      </c>
      <c r="J39" s="23">
        <f t="shared" si="8"/>
        <v>38.013589890137801</v>
      </c>
      <c r="K39" s="22">
        <v>0</v>
      </c>
      <c r="L39" s="22">
        <v>0</v>
      </c>
      <c r="M39" s="23">
        <f t="shared" si="9"/>
        <v>0</v>
      </c>
      <c r="N39" s="22">
        <v>0</v>
      </c>
      <c r="O39" s="22">
        <v>0</v>
      </c>
      <c r="P39" s="23">
        <f t="shared" si="10"/>
        <v>0</v>
      </c>
      <c r="Q39" s="22">
        <v>0</v>
      </c>
      <c r="R39" s="22">
        <v>0</v>
      </c>
      <c r="S39" s="23">
        <f t="shared" si="11"/>
        <v>0</v>
      </c>
      <c r="T39" s="9">
        <v>0</v>
      </c>
      <c r="U39" s="22">
        <v>0</v>
      </c>
      <c r="V39" s="23">
        <f t="shared" si="12"/>
        <v>0</v>
      </c>
      <c r="W39" s="22">
        <v>2</v>
      </c>
      <c r="X39" s="22">
        <v>11972</v>
      </c>
      <c r="Y39" s="23">
        <f t="shared" si="13"/>
        <v>38.013589890137801</v>
      </c>
    </row>
    <row r="40" spans="1:25" x14ac:dyDescent="0.25">
      <c r="A40" s="7">
        <v>30</v>
      </c>
      <c r="B40" s="12" t="s">
        <v>46</v>
      </c>
      <c r="C40" s="9">
        <f>'[1]KEY BUSI'!D40</f>
        <v>332357</v>
      </c>
      <c r="D40" s="9">
        <f>'[1]KEY BUSI'!E40</f>
        <v>175978</v>
      </c>
      <c r="E40" s="22">
        <v>305963</v>
      </c>
      <c r="F40" s="22">
        <v>75863</v>
      </c>
      <c r="G40" s="23">
        <f t="shared" si="7"/>
        <v>43.109365943470209</v>
      </c>
      <c r="H40" s="22">
        <v>315914</v>
      </c>
      <c r="I40" s="22">
        <v>106646</v>
      </c>
      <c r="J40" s="23">
        <f t="shared" si="8"/>
        <v>60.601893418495493</v>
      </c>
      <c r="K40" s="22">
        <v>39703</v>
      </c>
      <c r="L40" s="22">
        <v>11238</v>
      </c>
      <c r="M40" s="23">
        <f t="shared" si="9"/>
        <v>6.3860255259180123</v>
      </c>
      <c r="N40" s="22">
        <v>76942</v>
      </c>
      <c r="O40" s="22">
        <v>21897</v>
      </c>
      <c r="P40" s="23">
        <f t="shared" si="10"/>
        <v>12.44303265180875</v>
      </c>
      <c r="Q40" s="22">
        <v>50425</v>
      </c>
      <c r="R40" s="22">
        <v>17443</v>
      </c>
      <c r="S40" s="23">
        <f t="shared" si="11"/>
        <v>9.912034458852812</v>
      </c>
      <c r="T40" s="9">
        <v>0</v>
      </c>
      <c r="U40" s="22">
        <v>0</v>
      </c>
      <c r="V40" s="23">
        <f t="shared" si="12"/>
        <v>0</v>
      </c>
      <c r="W40" s="22">
        <v>266581</v>
      </c>
      <c r="X40" s="22">
        <v>90963</v>
      </c>
      <c r="Y40" s="23">
        <f t="shared" si="13"/>
        <v>51.689983975269634</v>
      </c>
    </row>
    <row r="41" spans="1:25" x14ac:dyDescent="0.25">
      <c r="A41" s="7">
        <v>31</v>
      </c>
      <c r="B41" s="12" t="s">
        <v>47</v>
      </c>
      <c r="C41" s="9">
        <f>'[1]KEY BUSI'!D41</f>
        <v>359</v>
      </c>
      <c r="D41" s="9">
        <f>'[1]KEY BUSI'!E41</f>
        <v>19540</v>
      </c>
      <c r="E41" s="22">
        <v>176</v>
      </c>
      <c r="F41" s="22">
        <v>801</v>
      </c>
      <c r="G41" s="23">
        <f t="shared" si="7"/>
        <v>4.0992835209826</v>
      </c>
      <c r="H41" s="22">
        <v>0</v>
      </c>
      <c r="I41" s="22">
        <v>0</v>
      </c>
      <c r="J41" s="23">
        <f t="shared" si="8"/>
        <v>0</v>
      </c>
      <c r="K41" s="22">
        <v>7</v>
      </c>
      <c r="L41" s="22">
        <v>18</v>
      </c>
      <c r="M41" s="23">
        <f t="shared" si="9"/>
        <v>9.211873080859774E-2</v>
      </c>
      <c r="N41" s="22">
        <v>0</v>
      </c>
      <c r="O41" s="22">
        <v>0</v>
      </c>
      <c r="P41" s="23">
        <f t="shared" si="10"/>
        <v>0</v>
      </c>
      <c r="Q41" s="22">
        <v>0</v>
      </c>
      <c r="R41" s="22">
        <v>0</v>
      </c>
      <c r="S41" s="23">
        <f t="shared" si="11"/>
        <v>0</v>
      </c>
      <c r="T41" s="9">
        <v>0</v>
      </c>
      <c r="U41" s="22">
        <v>0</v>
      </c>
      <c r="V41" s="23">
        <f t="shared" si="12"/>
        <v>0</v>
      </c>
      <c r="W41" s="22">
        <v>0</v>
      </c>
      <c r="X41" s="22">
        <v>0</v>
      </c>
      <c r="Y41" s="23">
        <f t="shared" si="13"/>
        <v>0</v>
      </c>
    </row>
    <row r="42" spans="1:25" x14ac:dyDescent="0.25">
      <c r="A42" s="7">
        <v>32</v>
      </c>
      <c r="B42" s="12" t="s">
        <v>48</v>
      </c>
      <c r="C42" s="9">
        <f>'[1]KEY BUSI'!D42</f>
        <v>462</v>
      </c>
      <c r="D42" s="9">
        <f>'[1]KEY BUSI'!E42</f>
        <v>6208</v>
      </c>
      <c r="E42" s="22">
        <v>123</v>
      </c>
      <c r="F42" s="22">
        <v>1041</v>
      </c>
      <c r="G42" s="23">
        <f t="shared" si="7"/>
        <v>16.768685567010309</v>
      </c>
      <c r="H42" s="22">
        <v>14</v>
      </c>
      <c r="I42" s="22">
        <v>158</v>
      </c>
      <c r="J42" s="23">
        <f t="shared" si="8"/>
        <v>2.5451030927835054</v>
      </c>
      <c r="K42" s="22">
        <v>19</v>
      </c>
      <c r="L42" s="22">
        <v>161</v>
      </c>
      <c r="M42" s="23">
        <f t="shared" si="9"/>
        <v>2.5934278350515463</v>
      </c>
      <c r="N42" s="22">
        <v>1</v>
      </c>
      <c r="O42" s="22">
        <v>12</v>
      </c>
      <c r="P42" s="23">
        <f t="shared" si="10"/>
        <v>0.19329896907216496</v>
      </c>
      <c r="Q42" s="22">
        <v>2</v>
      </c>
      <c r="R42" s="22">
        <v>30</v>
      </c>
      <c r="S42" s="23">
        <f t="shared" si="11"/>
        <v>0.48324742268041238</v>
      </c>
      <c r="T42" s="9">
        <v>0</v>
      </c>
      <c r="U42" s="22">
        <v>0</v>
      </c>
      <c r="V42" s="23">
        <f t="shared" si="12"/>
        <v>0</v>
      </c>
      <c r="W42" s="22">
        <v>0</v>
      </c>
      <c r="X42" s="22">
        <v>0</v>
      </c>
      <c r="Y42" s="23">
        <f t="shared" si="13"/>
        <v>0</v>
      </c>
    </row>
    <row r="43" spans="1:25" x14ac:dyDescent="0.25">
      <c r="A43" s="7">
        <v>33</v>
      </c>
      <c r="B43" s="12" t="s">
        <v>49</v>
      </c>
      <c r="C43" s="9">
        <f>'[1]KEY BUSI'!D43</f>
        <v>199538</v>
      </c>
      <c r="D43" s="9">
        <f>'[1]KEY BUSI'!E43</f>
        <v>962347</v>
      </c>
      <c r="E43" s="22">
        <v>78024</v>
      </c>
      <c r="F43" s="22">
        <v>59458</v>
      </c>
      <c r="G43" s="23">
        <f t="shared" si="7"/>
        <v>6.1784366761677445</v>
      </c>
      <c r="H43" s="22">
        <v>85754</v>
      </c>
      <c r="I43" s="22">
        <v>123167</v>
      </c>
      <c r="J43" s="23">
        <f t="shared" si="8"/>
        <v>12.798605908263861</v>
      </c>
      <c r="K43" s="22">
        <v>9974</v>
      </c>
      <c r="L43" s="22">
        <v>39437</v>
      </c>
      <c r="M43" s="23">
        <f t="shared" si="9"/>
        <v>4.0980020720176817</v>
      </c>
      <c r="N43" s="22">
        <v>20288</v>
      </c>
      <c r="O43" s="22">
        <v>13624</v>
      </c>
      <c r="P43" s="23">
        <f t="shared" si="10"/>
        <v>1.4157055615074396</v>
      </c>
      <c r="Q43" s="22">
        <v>16642</v>
      </c>
      <c r="R43" s="22">
        <v>9380</v>
      </c>
      <c r="S43" s="23">
        <f t="shared" si="11"/>
        <v>0.97470039393274988</v>
      </c>
      <c r="T43" s="9">
        <v>0</v>
      </c>
      <c r="U43" s="22">
        <v>0</v>
      </c>
      <c r="V43" s="23">
        <f t="shared" si="12"/>
        <v>0</v>
      </c>
      <c r="W43" s="22">
        <v>81128</v>
      </c>
      <c r="X43" s="22">
        <v>80763</v>
      </c>
      <c r="Y43" s="23">
        <f t="shared" si="13"/>
        <v>8.3922950869073212</v>
      </c>
    </row>
    <row r="44" spans="1:25" x14ac:dyDescent="0.25">
      <c r="A44" s="7">
        <v>34</v>
      </c>
      <c r="B44" s="12" t="s">
        <v>50</v>
      </c>
      <c r="C44" s="9">
        <f>'[1]KEY BUSI'!D44</f>
        <v>792</v>
      </c>
      <c r="D44" s="9">
        <f>'[1]KEY BUSI'!E44</f>
        <v>6463</v>
      </c>
      <c r="E44" s="22">
        <v>192</v>
      </c>
      <c r="F44" s="22">
        <v>1574</v>
      </c>
      <c r="G44" s="23">
        <f t="shared" si="7"/>
        <v>24.354015163236888</v>
      </c>
      <c r="H44" s="22">
        <v>144</v>
      </c>
      <c r="I44" s="22">
        <v>928</v>
      </c>
      <c r="J44" s="23">
        <f t="shared" si="8"/>
        <v>14.358656970447162</v>
      </c>
      <c r="K44" s="22">
        <v>64</v>
      </c>
      <c r="L44" s="22">
        <v>810</v>
      </c>
      <c r="M44" s="23">
        <f t="shared" si="9"/>
        <v>12.532879467739441</v>
      </c>
      <c r="N44" s="22">
        <v>9</v>
      </c>
      <c r="O44" s="22">
        <v>44</v>
      </c>
      <c r="P44" s="23">
        <f t="shared" si="10"/>
        <v>0.68079839084016713</v>
      </c>
      <c r="Q44" s="22">
        <v>2</v>
      </c>
      <c r="R44" s="22">
        <v>8</v>
      </c>
      <c r="S44" s="23">
        <f t="shared" si="11"/>
        <v>0.12378152560730311</v>
      </c>
      <c r="T44" s="9">
        <v>4</v>
      </c>
      <c r="U44" s="22">
        <v>0</v>
      </c>
      <c r="V44" s="23">
        <f t="shared" si="12"/>
        <v>0</v>
      </c>
      <c r="W44" s="22">
        <v>74</v>
      </c>
      <c r="X44" s="22">
        <v>100</v>
      </c>
      <c r="Y44" s="23">
        <f t="shared" si="13"/>
        <v>1.547269070091289</v>
      </c>
    </row>
    <row r="45" spans="1:25" ht="15.75" x14ac:dyDescent="0.25">
      <c r="A45" s="6" t="s">
        <v>51</v>
      </c>
      <c r="B45" s="10" t="s">
        <v>27</v>
      </c>
      <c r="C45" s="11">
        <f>SUM(C23:C44)</f>
        <v>7280300</v>
      </c>
      <c r="D45" s="11">
        <f>SUM(D23:D44)</f>
        <v>29170192</v>
      </c>
      <c r="E45" s="11">
        <f>SUM(E23:E44)</f>
        <v>1722816</v>
      </c>
      <c r="F45" s="11">
        <f>SUM(F23:F44)</f>
        <v>3743256</v>
      </c>
      <c r="G45" s="25">
        <f t="shared" si="7"/>
        <v>12.83246952916868</v>
      </c>
      <c r="H45" s="11">
        <f>SUM(H23:H44)</f>
        <v>2119959</v>
      </c>
      <c r="I45" s="11">
        <f>SUM(I23:I44)</f>
        <v>3289752</v>
      </c>
      <c r="J45" s="25">
        <f t="shared" si="8"/>
        <v>11.277786584332391</v>
      </c>
      <c r="K45" s="11">
        <f>SUM(K23:K44)</f>
        <v>344689</v>
      </c>
      <c r="L45" s="11">
        <f>SUM(L23:L44)</f>
        <v>1429218</v>
      </c>
      <c r="M45" s="25">
        <f>L45/D45%</f>
        <v>4.8995837943061877</v>
      </c>
      <c r="N45" s="11">
        <f>SUM(N23:N44)</f>
        <v>430428</v>
      </c>
      <c r="O45" s="11">
        <f>SUM(O23:O44)</f>
        <v>370275</v>
      </c>
      <c r="P45" s="25">
        <f t="shared" si="10"/>
        <v>1.2693608598805246</v>
      </c>
      <c r="Q45" s="11">
        <f>SUM(Q23:Q44)</f>
        <v>258830</v>
      </c>
      <c r="R45" s="11">
        <f>SUM(R23:R44)</f>
        <v>306045</v>
      </c>
      <c r="S45" s="25">
        <f t="shared" si="11"/>
        <v>1.0491703311380329</v>
      </c>
      <c r="T45" s="11">
        <f>SUM(T23:T44)</f>
        <v>5</v>
      </c>
      <c r="U45" s="11">
        <f>SUM(U23:U44)</f>
        <v>0</v>
      </c>
      <c r="V45" s="25">
        <f t="shared" si="12"/>
        <v>0</v>
      </c>
      <c r="W45" s="11">
        <f>SUM(W23:W44)</f>
        <v>1005134</v>
      </c>
      <c r="X45" s="11">
        <f>SUM(X23:X44)</f>
        <v>1464954</v>
      </c>
      <c r="Y45" s="25">
        <f t="shared" si="13"/>
        <v>5.0220924154355933</v>
      </c>
    </row>
    <row r="46" spans="1:25" ht="15.75" x14ac:dyDescent="0.25">
      <c r="A46" s="6" t="s">
        <v>52</v>
      </c>
      <c r="B46" s="10" t="s">
        <v>83</v>
      </c>
      <c r="C46" s="11">
        <f>+C45+C21</f>
        <v>13629696</v>
      </c>
      <c r="D46" s="11">
        <f>+D45+D21</f>
        <v>65130174</v>
      </c>
      <c r="E46" s="11">
        <f>+E45+E21</f>
        <v>2821753</v>
      </c>
      <c r="F46" s="11">
        <f>+F45+F21</f>
        <v>8542458</v>
      </c>
      <c r="G46" s="11">
        <f t="shared" ref="G46:Y46" si="14">+G45+G21</f>
        <v>26.17842170456187</v>
      </c>
      <c r="H46" s="11">
        <f>+H45+H21</f>
        <v>4745492</v>
      </c>
      <c r="I46" s="11">
        <f>+I45+I21</f>
        <v>9879247.2199999988</v>
      </c>
      <c r="J46" s="11">
        <f t="shared" si="14"/>
        <v>29.602309716741075</v>
      </c>
      <c r="K46" s="11">
        <f>+K45+K21</f>
        <v>575745</v>
      </c>
      <c r="L46" s="11">
        <f>+L45+L21</f>
        <v>2390204</v>
      </c>
      <c r="M46" s="11">
        <f t="shared" si="14"/>
        <v>7.5719599929372103</v>
      </c>
      <c r="N46" s="11">
        <f>+N45+N21</f>
        <v>862519</v>
      </c>
      <c r="O46" s="11">
        <f>+O45+O21</f>
        <v>1799085</v>
      </c>
      <c r="P46" s="11">
        <f t="shared" si="14"/>
        <v>5.2426943281787013</v>
      </c>
      <c r="Q46" s="11">
        <f>+Q45+Q21</f>
        <v>718469</v>
      </c>
      <c r="R46" s="11">
        <f>+R45+R21</f>
        <v>1961062</v>
      </c>
      <c r="S46" s="11">
        <f t="shared" si="14"/>
        <v>5.6515558384500215</v>
      </c>
      <c r="T46" s="11">
        <f>+T45+T21</f>
        <v>1252</v>
      </c>
      <c r="U46" s="11">
        <f>+U45+U21</f>
        <v>3507</v>
      </c>
      <c r="V46" s="11">
        <f t="shared" si="14"/>
        <v>9.7525076625455485E-3</v>
      </c>
      <c r="W46" s="11">
        <f>+W45+W21</f>
        <v>3101600</v>
      </c>
      <c r="X46" s="11">
        <f>+X45+X21</f>
        <v>6297768</v>
      </c>
      <c r="Y46" s="11">
        <f t="shared" si="14"/>
        <v>18.461515160419168</v>
      </c>
    </row>
    <row r="47" spans="1:25" ht="15.75" x14ac:dyDescent="0.25">
      <c r="A47" s="124" t="s">
        <v>54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</row>
    <row r="48" spans="1:25" x14ac:dyDescent="0.25">
      <c r="A48" s="7">
        <v>35</v>
      </c>
      <c r="B48" s="8" t="s">
        <v>55</v>
      </c>
      <c r="C48" s="9">
        <f>'[1]KEY BUSI'!D48</f>
        <v>1070245</v>
      </c>
      <c r="D48" s="9">
        <f>'[1]KEY BUSI'!E48</f>
        <v>2734007</v>
      </c>
      <c r="E48" s="9">
        <v>215973</v>
      </c>
      <c r="F48" s="22">
        <v>448314.96</v>
      </c>
      <c r="G48" s="23">
        <f t="shared" ref="G48:G49" si="15">F48/D48%</f>
        <v>16.39772538987647</v>
      </c>
      <c r="H48" s="9">
        <v>860269</v>
      </c>
      <c r="I48" s="22">
        <v>1528152.41</v>
      </c>
      <c r="J48" s="23">
        <f t="shared" ref="J48:J49" si="16">I48/D48%</f>
        <v>55.894239114969345</v>
      </c>
      <c r="K48" s="9">
        <v>36339</v>
      </c>
      <c r="L48" s="22">
        <v>97772.26</v>
      </c>
      <c r="M48" s="23">
        <f t="shared" ref="M48:M49" si="17">L48/D48%</f>
        <v>3.576152511679743</v>
      </c>
      <c r="N48" s="9">
        <v>88429</v>
      </c>
      <c r="O48" s="22">
        <v>185429.36</v>
      </c>
      <c r="P48" s="23">
        <f t="shared" ref="P48:P49" si="18">O48/D48%</f>
        <v>6.7823293795516975</v>
      </c>
      <c r="Q48" s="9">
        <v>96738</v>
      </c>
      <c r="R48" s="22">
        <v>214389.4</v>
      </c>
      <c r="S48" s="23">
        <f t="shared" ref="S48:S49" si="19">R48/D48%</f>
        <v>7.8415819710776162</v>
      </c>
      <c r="T48" s="9">
        <v>0</v>
      </c>
      <c r="U48" s="22">
        <v>0</v>
      </c>
      <c r="V48" s="23">
        <f t="shared" ref="V48:V49" si="20">U48/D48%</f>
        <v>0</v>
      </c>
      <c r="W48" s="9">
        <v>813752</v>
      </c>
      <c r="X48" s="22">
        <v>1405037.32</v>
      </c>
      <c r="Y48" s="23">
        <f t="shared" ref="Y48:Y49" si="21">X48/D48%</f>
        <v>51.391138354803047</v>
      </c>
    </row>
    <row r="49" spans="1:25" x14ac:dyDescent="0.25">
      <c r="A49" s="7">
        <v>36</v>
      </c>
      <c r="B49" s="8" t="s">
        <v>56</v>
      </c>
      <c r="C49" s="9">
        <f>'[1]KEY BUSI'!D49</f>
        <v>505964</v>
      </c>
      <c r="D49" s="9">
        <f>'[1]KEY BUSI'!E49</f>
        <v>1476241</v>
      </c>
      <c r="E49" s="9">
        <v>101980</v>
      </c>
      <c r="F49" s="22">
        <v>306232</v>
      </c>
      <c r="G49" s="23">
        <f t="shared" si="15"/>
        <v>20.744038405653278</v>
      </c>
      <c r="H49" s="9">
        <v>214534</v>
      </c>
      <c r="I49" s="22">
        <v>458693.64</v>
      </c>
      <c r="J49" s="23">
        <f t="shared" si="16"/>
        <v>31.071731512673068</v>
      </c>
      <c r="K49" s="9">
        <v>31396</v>
      </c>
      <c r="L49" s="22">
        <v>94452.79</v>
      </c>
      <c r="M49" s="23">
        <f t="shared" si="17"/>
        <v>6.3981958230397336</v>
      </c>
      <c r="N49" s="9">
        <v>49353</v>
      </c>
      <c r="O49" s="22">
        <v>129409.36</v>
      </c>
      <c r="P49" s="23">
        <f t="shared" si="18"/>
        <v>8.7661404879013656</v>
      </c>
      <c r="Q49" s="9">
        <v>19803</v>
      </c>
      <c r="R49" s="22">
        <v>58625.35</v>
      </c>
      <c r="S49" s="23">
        <f t="shared" si="19"/>
        <v>3.9712587578857379</v>
      </c>
      <c r="T49" s="9">
        <v>0</v>
      </c>
      <c r="U49" s="22">
        <v>0</v>
      </c>
      <c r="V49" s="23">
        <f t="shared" si="20"/>
        <v>0</v>
      </c>
      <c r="W49" s="9">
        <v>124215</v>
      </c>
      <c r="X49" s="22">
        <v>269312.39</v>
      </c>
      <c r="Y49" s="23">
        <f t="shared" si="21"/>
        <v>18.243118162955778</v>
      </c>
    </row>
    <row r="50" spans="1:25" ht="15.75" x14ac:dyDescent="0.25">
      <c r="A50" s="6" t="s">
        <v>57</v>
      </c>
      <c r="B50" s="10" t="s">
        <v>27</v>
      </c>
      <c r="C50" s="11">
        <f>SUM(C48:C49)</f>
        <v>1576209</v>
      </c>
      <c r="D50" s="24">
        <f>SUM(D48:D49)</f>
        <v>4210248</v>
      </c>
      <c r="E50" s="11">
        <f>SUM(E48:E49)</f>
        <v>317953</v>
      </c>
      <c r="F50" s="24">
        <f>SUM(F48:F49)</f>
        <v>754546.96</v>
      </c>
      <c r="G50" s="25">
        <f>F50/D50%</f>
        <v>17.921674922712388</v>
      </c>
      <c r="H50" s="11">
        <f>SUM(H48:H49)</f>
        <v>1074803</v>
      </c>
      <c r="I50" s="24">
        <f>SUM(I48:I49)</f>
        <v>1986846.0499999998</v>
      </c>
      <c r="J50" s="25">
        <f>I50/D50%</f>
        <v>47.190712993628871</v>
      </c>
      <c r="K50" s="11">
        <f>SUM(K48:K49)</f>
        <v>67735</v>
      </c>
      <c r="L50" s="24">
        <f>SUM(L48:L49)</f>
        <v>192225.05</v>
      </c>
      <c r="M50" s="25">
        <f>L50/D50%</f>
        <v>4.5656467267486374</v>
      </c>
      <c r="N50" s="11">
        <f>SUM(N48:N49)</f>
        <v>137782</v>
      </c>
      <c r="O50" s="24">
        <f>SUM(O48:O49)</f>
        <v>314838.71999999997</v>
      </c>
      <c r="P50" s="25">
        <f>O50/D50%</f>
        <v>7.4779138901081348</v>
      </c>
      <c r="Q50" s="11">
        <f>SUM(Q48:Q49)</f>
        <v>116541</v>
      </c>
      <c r="R50" s="24">
        <f>SUM(R48:R49)</f>
        <v>273014.75</v>
      </c>
      <c r="S50" s="25">
        <f>R50/D50%</f>
        <v>6.4845289398629244</v>
      </c>
      <c r="T50" s="11">
        <f>SUM(T48:T49)</f>
        <v>0</v>
      </c>
      <c r="U50" s="24">
        <f>SUM(U48:U49)</f>
        <v>0</v>
      </c>
      <c r="V50" s="25">
        <f>U50/D50%</f>
        <v>0</v>
      </c>
      <c r="W50" s="11">
        <f>SUM(W48:W49)</f>
        <v>937967</v>
      </c>
      <c r="X50" s="24">
        <f>SUM(X48:X49)</f>
        <v>1674349.71</v>
      </c>
      <c r="Y50" s="25">
        <f>X50/D50%</f>
        <v>39.76843430600762</v>
      </c>
    </row>
    <row r="51" spans="1:25" ht="15.75" x14ac:dyDescent="0.25">
      <c r="A51" s="124" t="s">
        <v>58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</row>
    <row r="52" spans="1:25" x14ac:dyDescent="0.25">
      <c r="A52" s="7">
        <v>37</v>
      </c>
      <c r="B52" s="8" t="s">
        <v>59</v>
      </c>
      <c r="C52" s="9">
        <f>'[1]KEY BUSI'!D52</f>
        <v>2924096</v>
      </c>
      <c r="D52" s="9">
        <f>'[1]KEY BUSI'!E52</f>
        <v>2034842</v>
      </c>
      <c r="E52" s="9">
        <v>660889</v>
      </c>
      <c r="F52" s="22">
        <v>260702.56</v>
      </c>
      <c r="G52" s="23">
        <f t="shared" ref="G52:G53" si="22">F52/D52%</f>
        <v>12.811931344055216</v>
      </c>
      <c r="H52" s="9">
        <v>2542460</v>
      </c>
      <c r="I52" s="22">
        <v>876535.46</v>
      </c>
      <c r="J52" s="23">
        <f t="shared" ref="J52:J53" si="23">I52/D52%</f>
        <v>43.076340079475457</v>
      </c>
      <c r="K52" s="9">
        <v>156</v>
      </c>
      <c r="L52" s="22">
        <v>81</v>
      </c>
      <c r="M52" s="23">
        <f t="shared" ref="M52:M53" si="24">L52/D52%</f>
        <v>3.980653043332112E-3</v>
      </c>
      <c r="N52" s="9">
        <v>315988</v>
      </c>
      <c r="O52" s="22">
        <v>105746.77</v>
      </c>
      <c r="P52" s="23">
        <f t="shared" ref="P52:P53" si="25">O52/D52%</f>
        <v>5.196804960778282</v>
      </c>
      <c r="Q52" s="9">
        <v>327220</v>
      </c>
      <c r="R52" s="22">
        <v>78006.91</v>
      </c>
      <c r="S52" s="23">
        <f t="shared" ref="S52:S53" si="26">R52/D52%</f>
        <v>3.8335610332399277</v>
      </c>
      <c r="T52" s="9">
        <v>0</v>
      </c>
      <c r="U52" s="22">
        <v>0</v>
      </c>
      <c r="V52" s="23">
        <f t="shared" ref="V52:V53" si="27">U52/D52%</f>
        <v>0</v>
      </c>
      <c r="W52" s="9">
        <v>1837763</v>
      </c>
      <c r="X52" s="22">
        <v>635032.26</v>
      </c>
      <c r="Y52" s="23">
        <f t="shared" ref="Y52:Y53" si="28">X52/D52%</f>
        <v>31.207939486210726</v>
      </c>
    </row>
    <row r="53" spans="1:25" x14ac:dyDescent="0.25">
      <c r="A53" s="7">
        <v>38</v>
      </c>
      <c r="B53" s="8" t="s">
        <v>60</v>
      </c>
      <c r="C53" s="9">
        <f>'[1]KEY BUSI'!D53</f>
        <v>58897</v>
      </c>
      <c r="D53" s="9">
        <f>'[1]KEY BUSI'!E53</f>
        <v>86073</v>
      </c>
      <c r="E53" s="9">
        <v>2628</v>
      </c>
      <c r="F53" s="22">
        <v>5833.5</v>
      </c>
      <c r="G53" s="23">
        <f t="shared" si="22"/>
        <v>6.7773866369244713</v>
      </c>
      <c r="H53" s="9">
        <v>10370</v>
      </c>
      <c r="I53" s="22">
        <v>18034.05</v>
      </c>
      <c r="J53" s="23">
        <f t="shared" si="23"/>
        <v>20.952040709630197</v>
      </c>
      <c r="K53" s="9">
        <v>1528</v>
      </c>
      <c r="L53" s="22">
        <v>3683.8</v>
      </c>
      <c r="M53" s="23">
        <f t="shared" si="24"/>
        <v>4.2798554715183625</v>
      </c>
      <c r="N53" s="9">
        <v>3837793</v>
      </c>
      <c r="O53" s="22">
        <v>1881.74</v>
      </c>
      <c r="P53" s="23">
        <f t="shared" si="25"/>
        <v>2.1862140276277113</v>
      </c>
      <c r="Q53" s="9">
        <v>656134</v>
      </c>
      <c r="R53" s="22">
        <v>1346.4</v>
      </c>
      <c r="S53" s="23">
        <f t="shared" si="26"/>
        <v>1.5642535986894845</v>
      </c>
      <c r="T53" s="9">
        <v>1</v>
      </c>
      <c r="U53" s="22">
        <v>1</v>
      </c>
      <c r="V53" s="23">
        <f t="shared" si="27"/>
        <v>1.1618045147723443E-3</v>
      </c>
      <c r="W53" s="9">
        <v>0</v>
      </c>
      <c r="X53" s="22">
        <v>0</v>
      </c>
      <c r="Y53" s="23">
        <f t="shared" si="28"/>
        <v>0</v>
      </c>
    </row>
    <row r="54" spans="1:25" ht="15.75" x14ac:dyDescent="0.25">
      <c r="A54" s="6" t="s">
        <v>61</v>
      </c>
      <c r="B54" s="10" t="s">
        <v>27</v>
      </c>
      <c r="C54" s="11">
        <f>SUM(C52:C53)</f>
        <v>2982993</v>
      </c>
      <c r="D54" s="24">
        <f>SUM(D52:D53)</f>
        <v>2120915</v>
      </c>
      <c r="E54" s="11">
        <f>SUM(E52:E53)</f>
        <v>663517</v>
      </c>
      <c r="F54" s="24">
        <f>SUM(F52:F53)</f>
        <v>266536.06</v>
      </c>
      <c r="G54" s="25">
        <f>F54/D54%</f>
        <v>12.567031682080611</v>
      </c>
      <c r="H54" s="11">
        <f>SUM(H52:H53)</f>
        <v>2552830</v>
      </c>
      <c r="I54" s="24">
        <f>SUM(I52:I53)</f>
        <v>894569.51</v>
      </c>
      <c r="J54" s="25">
        <f>I54/D54%</f>
        <v>42.178470612919419</v>
      </c>
      <c r="K54" s="11">
        <f>SUM(K52:K53)</f>
        <v>1684</v>
      </c>
      <c r="L54" s="24">
        <f>SUM(L52:L53)</f>
        <v>3764.8</v>
      </c>
      <c r="M54" s="25">
        <f>L54/D54%</f>
        <v>0.17750829241152993</v>
      </c>
      <c r="N54" s="11">
        <f>SUM(N52:N53)</f>
        <v>4153781</v>
      </c>
      <c r="O54" s="24">
        <f>SUM(O52:O53)</f>
        <v>107628.51000000001</v>
      </c>
      <c r="P54" s="25">
        <f>O54/D54%</f>
        <v>5.074626281581299</v>
      </c>
      <c r="Q54" s="11">
        <f>SUM(Q52:Q53)</f>
        <v>983354</v>
      </c>
      <c r="R54" s="24">
        <f>SUM(R52:R53)</f>
        <v>79353.31</v>
      </c>
      <c r="S54" s="25">
        <f>R54/D54%</f>
        <v>3.741465829606561</v>
      </c>
      <c r="T54" s="11">
        <f>SUM(T52:T53)</f>
        <v>1</v>
      </c>
      <c r="U54" s="24">
        <f>SUM(U52:U53)</f>
        <v>1</v>
      </c>
      <c r="V54" s="25">
        <f>U54/D54%</f>
        <v>4.7149461435276753E-5</v>
      </c>
      <c r="W54" s="11">
        <f>SUM(W52:W53)</f>
        <v>1837763</v>
      </c>
      <c r="X54" s="24">
        <f>SUM(X52:X53)</f>
        <v>635032.26</v>
      </c>
      <c r="Y54" s="25">
        <f>X54/D54%</f>
        <v>29.941429053026638</v>
      </c>
    </row>
    <row r="55" spans="1:25" ht="15.75" x14ac:dyDescent="0.25">
      <c r="A55" s="124" t="s">
        <v>153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</row>
    <row r="56" spans="1:25" x14ac:dyDescent="0.25">
      <c r="A56" s="7">
        <v>39</v>
      </c>
      <c r="B56" s="8" t="s">
        <v>63</v>
      </c>
      <c r="C56" s="9">
        <f>'[1]KEY BUSI'!D56</f>
        <v>1136617</v>
      </c>
      <c r="D56" s="9">
        <f>'[1]KEY BUSI'!E56</f>
        <v>3107606</v>
      </c>
      <c r="E56" s="22">
        <v>205272</v>
      </c>
      <c r="F56" s="22">
        <v>140779</v>
      </c>
      <c r="G56" s="23">
        <f t="shared" ref="G56:G66" si="29">F56/D56%</f>
        <v>4.5301431391238145</v>
      </c>
      <c r="H56" s="22">
        <v>209107</v>
      </c>
      <c r="I56" s="22">
        <v>353900</v>
      </c>
      <c r="J56" s="23">
        <f t="shared" ref="J56:J66" si="30">I56/D56%</f>
        <v>11.388187563030835</v>
      </c>
      <c r="K56" s="22">
        <v>33239</v>
      </c>
      <c r="L56" s="22">
        <v>183330</v>
      </c>
      <c r="M56" s="23">
        <f t="shared" ref="M56:M66" si="31">L56/D56%</f>
        <v>5.8993965129427606</v>
      </c>
      <c r="N56" s="22">
        <v>19773</v>
      </c>
      <c r="O56" s="22">
        <v>67305</v>
      </c>
      <c r="P56" s="23">
        <f t="shared" ref="P56:P66" si="32">O56/D56%</f>
        <v>2.1658151001124337</v>
      </c>
      <c r="Q56" s="22">
        <v>26137</v>
      </c>
      <c r="R56" s="22">
        <v>75852</v>
      </c>
      <c r="S56" s="23">
        <f t="shared" ref="S56:S66" si="33">R56/D56%</f>
        <v>2.4408499661797536</v>
      </c>
      <c r="T56" s="9">
        <v>0</v>
      </c>
      <c r="U56" s="22">
        <v>0</v>
      </c>
      <c r="V56" s="23">
        <f t="shared" ref="V56:V66" si="34">U56/D56%</f>
        <v>0</v>
      </c>
      <c r="W56" s="22">
        <v>141284</v>
      </c>
      <c r="X56" s="22">
        <v>160528</v>
      </c>
      <c r="Y56" s="23">
        <f t="shared" ref="Y56:Y66" si="35">X56/D56%</f>
        <v>5.165648412314817</v>
      </c>
    </row>
    <row r="57" spans="1:25" x14ac:dyDescent="0.25">
      <c r="A57" s="7">
        <v>40</v>
      </c>
      <c r="B57" s="8" t="s">
        <v>64</v>
      </c>
      <c r="C57" s="9">
        <f>'[1]KEY BUSI'!D57</f>
        <v>81941</v>
      </c>
      <c r="D57" s="9">
        <f>'[1]KEY BUSI'!E57</f>
        <v>158139</v>
      </c>
      <c r="E57" s="22">
        <v>58226</v>
      </c>
      <c r="F57" s="22">
        <v>25411</v>
      </c>
      <c r="G57" s="23">
        <f t="shared" si="29"/>
        <v>16.068774938503466</v>
      </c>
      <c r="H57" s="22">
        <v>53561</v>
      </c>
      <c r="I57" s="22">
        <v>18156</v>
      </c>
      <c r="J57" s="23">
        <f t="shared" si="30"/>
        <v>11.481038832925464</v>
      </c>
      <c r="K57" s="22">
        <v>14022</v>
      </c>
      <c r="L57" s="22">
        <v>6713</v>
      </c>
      <c r="M57" s="23">
        <f t="shared" si="31"/>
        <v>4.2449996522047053</v>
      </c>
      <c r="N57" s="22">
        <v>10200</v>
      </c>
      <c r="O57" s="22">
        <v>3697</v>
      </c>
      <c r="P57" s="23">
        <f t="shared" si="32"/>
        <v>2.3378167308507072</v>
      </c>
      <c r="Q57" s="22">
        <v>4786</v>
      </c>
      <c r="R57" s="22">
        <v>1611</v>
      </c>
      <c r="S57" s="23">
        <f t="shared" si="33"/>
        <v>1.0187240339195265</v>
      </c>
      <c r="T57" s="9">
        <v>0</v>
      </c>
      <c r="U57" s="22">
        <v>0</v>
      </c>
      <c r="V57" s="23">
        <f t="shared" si="34"/>
        <v>0</v>
      </c>
      <c r="W57" s="22">
        <v>16572</v>
      </c>
      <c r="X57" s="22">
        <v>5680</v>
      </c>
      <c r="Y57" s="23">
        <f t="shared" si="35"/>
        <v>3.5917768545393609</v>
      </c>
    </row>
    <row r="58" spans="1:25" x14ac:dyDescent="0.25">
      <c r="A58" s="7">
        <v>41</v>
      </c>
      <c r="B58" s="8" t="s">
        <v>65</v>
      </c>
      <c r="C58" s="9">
        <f>'[1]KEY BUSI'!D58</f>
        <v>124060</v>
      </c>
      <c r="D58" s="9">
        <f>'[1]KEY BUSI'!E58</f>
        <v>199461</v>
      </c>
      <c r="E58" s="22">
        <v>103380</v>
      </c>
      <c r="F58" s="22">
        <v>52981</v>
      </c>
      <c r="G58" s="23">
        <f t="shared" si="29"/>
        <v>26.56208481858609</v>
      </c>
      <c r="H58" s="22">
        <v>106490</v>
      </c>
      <c r="I58" s="22">
        <v>53251</v>
      </c>
      <c r="J58" s="23">
        <f t="shared" si="30"/>
        <v>26.697449626744078</v>
      </c>
      <c r="K58" s="22">
        <v>19013</v>
      </c>
      <c r="L58" s="22">
        <v>9638</v>
      </c>
      <c r="M58" s="23">
        <f t="shared" si="31"/>
        <v>4.8320223000987665</v>
      </c>
      <c r="N58" s="22">
        <v>32148</v>
      </c>
      <c r="O58" s="22">
        <v>20651</v>
      </c>
      <c r="P58" s="23">
        <f t="shared" si="32"/>
        <v>10.353402419520609</v>
      </c>
      <c r="Q58" s="22">
        <v>14534</v>
      </c>
      <c r="R58" s="22">
        <v>8057</v>
      </c>
      <c r="S58" s="23">
        <f t="shared" si="33"/>
        <v>4.0393861456625606</v>
      </c>
      <c r="T58" s="9">
        <v>0</v>
      </c>
      <c r="U58" s="22">
        <v>0</v>
      </c>
      <c r="V58" s="23">
        <f t="shared" si="34"/>
        <v>0</v>
      </c>
      <c r="W58" s="22">
        <v>43819</v>
      </c>
      <c r="X58" s="22">
        <v>12516</v>
      </c>
      <c r="Y58" s="23">
        <f t="shared" si="35"/>
        <v>6.2749108848346298</v>
      </c>
    </row>
    <row r="59" spans="1:25" x14ac:dyDescent="0.25">
      <c r="A59" s="7">
        <v>42</v>
      </c>
      <c r="B59" s="8" t="s">
        <v>66</v>
      </c>
      <c r="C59" s="9">
        <f>'[1]KEY BUSI'!D59</f>
        <v>219246</v>
      </c>
      <c r="D59" s="9">
        <f>'[1]KEY BUSI'!E59</f>
        <v>150954</v>
      </c>
      <c r="E59" s="22">
        <v>209124</v>
      </c>
      <c r="F59" s="22">
        <v>93699</v>
      </c>
      <c r="G59" s="23">
        <f t="shared" si="29"/>
        <v>62.071226996303508</v>
      </c>
      <c r="H59" s="22">
        <v>112635</v>
      </c>
      <c r="I59" s="22">
        <v>37247</v>
      </c>
      <c r="J59" s="23">
        <f t="shared" si="30"/>
        <v>24.674404123110353</v>
      </c>
      <c r="K59" s="22">
        <v>26222</v>
      </c>
      <c r="L59" s="22">
        <v>10758</v>
      </c>
      <c r="M59" s="23">
        <f t="shared" si="31"/>
        <v>7.1266743511268338</v>
      </c>
      <c r="N59" s="22">
        <v>80958</v>
      </c>
      <c r="O59" s="22">
        <v>35907</v>
      </c>
      <c r="P59" s="23">
        <f t="shared" si="32"/>
        <v>23.786716483167059</v>
      </c>
      <c r="Q59" s="22">
        <v>17765</v>
      </c>
      <c r="R59" s="22">
        <v>7841</v>
      </c>
      <c r="S59" s="23">
        <f t="shared" si="33"/>
        <v>5.1942976005935586</v>
      </c>
      <c r="T59" s="9">
        <v>0</v>
      </c>
      <c r="U59" s="22">
        <v>0</v>
      </c>
      <c r="V59" s="23">
        <f t="shared" si="34"/>
        <v>0</v>
      </c>
      <c r="W59" s="22">
        <v>72556</v>
      </c>
      <c r="X59" s="22">
        <v>24253</v>
      </c>
      <c r="Y59" s="23">
        <f t="shared" si="35"/>
        <v>16.066483829510979</v>
      </c>
    </row>
    <row r="60" spans="1:25" x14ac:dyDescent="0.25">
      <c r="A60" s="7">
        <v>43</v>
      </c>
      <c r="B60" s="8" t="s">
        <v>67</v>
      </c>
      <c r="C60" s="9">
        <f>'[1]KEY BUSI'!D60</f>
        <v>48882</v>
      </c>
      <c r="D60" s="9">
        <f>'[1]KEY BUSI'!E60</f>
        <v>41833</v>
      </c>
      <c r="E60" s="22">
        <v>48085</v>
      </c>
      <c r="F60" s="22">
        <v>11511</v>
      </c>
      <c r="G60" s="23">
        <f t="shared" si="29"/>
        <v>27.516553916764277</v>
      </c>
      <c r="H60" s="22">
        <v>45230</v>
      </c>
      <c r="I60" s="22">
        <v>10289</v>
      </c>
      <c r="J60" s="23">
        <f t="shared" si="30"/>
        <v>24.595415102909186</v>
      </c>
      <c r="K60" s="22">
        <v>2912</v>
      </c>
      <c r="L60" s="22">
        <v>4709</v>
      </c>
      <c r="M60" s="23">
        <f t="shared" si="31"/>
        <v>11.256663399708364</v>
      </c>
      <c r="N60" s="22">
        <v>19230</v>
      </c>
      <c r="O60" s="22">
        <v>5271</v>
      </c>
      <c r="P60" s="23">
        <f t="shared" si="32"/>
        <v>12.600100399206369</v>
      </c>
      <c r="Q60" s="22">
        <v>2387</v>
      </c>
      <c r="R60" s="22">
        <v>583</v>
      </c>
      <c r="S60" s="23">
        <f t="shared" si="33"/>
        <v>1.3936366026820932</v>
      </c>
      <c r="T60" s="9">
        <v>0</v>
      </c>
      <c r="U60" s="22">
        <v>0</v>
      </c>
      <c r="V60" s="23">
        <f t="shared" si="34"/>
        <v>0</v>
      </c>
      <c r="W60" s="22">
        <v>33559</v>
      </c>
      <c r="X60" s="22">
        <v>7971</v>
      </c>
      <c r="Y60" s="23">
        <f t="shared" si="35"/>
        <v>19.054335094303539</v>
      </c>
    </row>
    <row r="61" spans="1:25" x14ac:dyDescent="0.25">
      <c r="A61" s="7">
        <v>44</v>
      </c>
      <c r="B61" s="8" t="s">
        <v>68</v>
      </c>
      <c r="C61" s="9">
        <f>'[1]KEY BUSI'!D61</f>
        <v>448</v>
      </c>
      <c r="D61" s="9">
        <f>'[1]KEY BUSI'!E61</f>
        <v>4978</v>
      </c>
      <c r="E61" s="22">
        <v>30</v>
      </c>
      <c r="F61" s="22">
        <v>287</v>
      </c>
      <c r="G61" s="23">
        <f t="shared" si="29"/>
        <v>5.7653676175170752</v>
      </c>
      <c r="H61" s="22">
        <v>5</v>
      </c>
      <c r="I61" s="22">
        <v>14</v>
      </c>
      <c r="J61" s="23">
        <f t="shared" si="30"/>
        <v>0.28123744475693047</v>
      </c>
      <c r="K61" s="22">
        <v>119</v>
      </c>
      <c r="L61" s="22">
        <v>1003</v>
      </c>
      <c r="M61" s="23">
        <f t="shared" si="31"/>
        <v>20.148654077942947</v>
      </c>
      <c r="N61" s="22">
        <v>0</v>
      </c>
      <c r="O61" s="22">
        <v>0</v>
      </c>
      <c r="P61" s="23">
        <f t="shared" si="32"/>
        <v>0</v>
      </c>
      <c r="Q61" s="22">
        <v>0</v>
      </c>
      <c r="R61" s="22">
        <v>0</v>
      </c>
      <c r="S61" s="23">
        <f t="shared" si="33"/>
        <v>0</v>
      </c>
      <c r="T61" s="9">
        <v>0</v>
      </c>
      <c r="U61" s="22">
        <v>0</v>
      </c>
      <c r="V61" s="23">
        <f t="shared" si="34"/>
        <v>0</v>
      </c>
      <c r="W61" s="22">
        <v>0</v>
      </c>
      <c r="X61" s="22">
        <v>0</v>
      </c>
      <c r="Y61" s="23">
        <f t="shared" si="35"/>
        <v>0</v>
      </c>
    </row>
    <row r="62" spans="1:25" x14ac:dyDescent="0.25">
      <c r="A62" s="7">
        <v>45</v>
      </c>
      <c r="B62" s="8" t="s">
        <v>69</v>
      </c>
      <c r="C62" s="9">
        <f>'[1]KEY BUSI'!D62</f>
        <v>47256</v>
      </c>
      <c r="D62" s="9">
        <f>'[1]KEY BUSI'!E62</f>
        <v>32218</v>
      </c>
      <c r="E62" s="22">
        <v>46059</v>
      </c>
      <c r="F62" s="22">
        <v>13985</v>
      </c>
      <c r="G62" s="23">
        <f t="shared" si="29"/>
        <v>43.407412005711095</v>
      </c>
      <c r="H62" s="22">
        <v>39279</v>
      </c>
      <c r="I62" s="22">
        <v>11163</v>
      </c>
      <c r="J62" s="23">
        <f t="shared" si="30"/>
        <v>34.648333229871497</v>
      </c>
      <c r="K62" s="22">
        <v>5312</v>
      </c>
      <c r="L62" s="22">
        <v>1457</v>
      </c>
      <c r="M62" s="23">
        <f t="shared" si="31"/>
        <v>4.5223167173629646</v>
      </c>
      <c r="N62" s="22">
        <v>15818</v>
      </c>
      <c r="O62" s="22">
        <v>4817</v>
      </c>
      <c r="P62" s="23">
        <f t="shared" si="32"/>
        <v>14.951269476690049</v>
      </c>
      <c r="Q62" s="22">
        <v>5801</v>
      </c>
      <c r="R62" s="22">
        <v>1537</v>
      </c>
      <c r="S62" s="23">
        <f t="shared" si="33"/>
        <v>4.7706251163945623</v>
      </c>
      <c r="T62" s="9">
        <v>0</v>
      </c>
      <c r="U62" s="22">
        <v>0</v>
      </c>
      <c r="V62" s="23">
        <f t="shared" si="34"/>
        <v>0</v>
      </c>
      <c r="W62" s="22">
        <v>0</v>
      </c>
      <c r="X62" s="22">
        <v>0</v>
      </c>
      <c r="Y62" s="23">
        <f t="shared" si="35"/>
        <v>0</v>
      </c>
    </row>
    <row r="63" spans="1:25" x14ac:dyDescent="0.25">
      <c r="A63" s="7">
        <v>46</v>
      </c>
      <c r="B63" s="8" t="s">
        <v>71</v>
      </c>
      <c r="C63" s="9">
        <f>'[1]KEY BUSI'!D63</f>
        <v>29992</v>
      </c>
      <c r="D63" s="9">
        <f>'[1]KEY BUSI'!E63</f>
        <v>17316</v>
      </c>
      <c r="E63" s="22">
        <v>29772</v>
      </c>
      <c r="F63" s="22">
        <v>6560</v>
      </c>
      <c r="G63" s="23">
        <f t="shared" si="29"/>
        <v>37.884037884037888</v>
      </c>
      <c r="H63" s="22">
        <v>29772</v>
      </c>
      <c r="I63" s="22">
        <v>6560</v>
      </c>
      <c r="J63" s="23">
        <f t="shared" si="30"/>
        <v>37.884037884037888</v>
      </c>
      <c r="K63" s="22">
        <v>184</v>
      </c>
      <c r="L63" s="22">
        <v>155</v>
      </c>
      <c r="M63" s="23">
        <f t="shared" si="31"/>
        <v>0.89512589512589513</v>
      </c>
      <c r="N63" s="22">
        <v>12637</v>
      </c>
      <c r="O63" s="22">
        <v>2676</v>
      </c>
      <c r="P63" s="23">
        <f t="shared" si="32"/>
        <v>15.453915453915455</v>
      </c>
      <c r="Q63" s="22">
        <v>7584</v>
      </c>
      <c r="R63" s="22">
        <v>1635</v>
      </c>
      <c r="S63" s="23">
        <f t="shared" si="33"/>
        <v>9.4421344421344422</v>
      </c>
      <c r="T63" s="9">
        <v>0</v>
      </c>
      <c r="U63" s="22">
        <v>0</v>
      </c>
      <c r="V63" s="23">
        <f t="shared" si="34"/>
        <v>0</v>
      </c>
      <c r="W63" s="22">
        <v>22124</v>
      </c>
      <c r="X63" s="22">
        <v>3849</v>
      </c>
      <c r="Y63" s="23">
        <f t="shared" si="35"/>
        <v>22.227997227997228</v>
      </c>
    </row>
    <row r="64" spans="1:25" x14ac:dyDescent="0.25">
      <c r="A64" s="7">
        <v>47</v>
      </c>
      <c r="B64" s="8" t="s">
        <v>72</v>
      </c>
      <c r="C64" s="9">
        <f>'[1]KEY BUSI'!D64</f>
        <v>64272</v>
      </c>
      <c r="D64" s="9">
        <f>'[1]KEY BUSI'!E64</f>
        <v>22810</v>
      </c>
      <c r="E64" s="22">
        <v>64166</v>
      </c>
      <c r="F64" s="22">
        <v>20653</v>
      </c>
      <c r="G64" s="23">
        <f t="shared" si="29"/>
        <v>90.543621218763704</v>
      </c>
      <c r="H64" s="22">
        <v>63396</v>
      </c>
      <c r="I64" s="22">
        <v>20244</v>
      </c>
      <c r="J64" s="23">
        <f t="shared" si="30"/>
        <v>88.750548005260853</v>
      </c>
      <c r="K64" s="22">
        <v>8066</v>
      </c>
      <c r="L64" s="22">
        <v>2433</v>
      </c>
      <c r="M64" s="23">
        <f t="shared" si="31"/>
        <v>10.666374397194213</v>
      </c>
      <c r="N64" s="22">
        <v>13384</v>
      </c>
      <c r="O64" s="22">
        <v>4297</v>
      </c>
      <c r="P64" s="23">
        <f t="shared" si="32"/>
        <v>18.83822884699693</v>
      </c>
      <c r="Q64" s="22">
        <v>17291</v>
      </c>
      <c r="R64" s="22">
        <v>4297</v>
      </c>
      <c r="S64" s="23">
        <f t="shared" si="33"/>
        <v>18.83822884699693</v>
      </c>
      <c r="T64" s="9">
        <v>0</v>
      </c>
      <c r="U64" s="22">
        <v>0</v>
      </c>
      <c r="V64" s="23">
        <f t="shared" si="34"/>
        <v>0</v>
      </c>
      <c r="W64" s="22">
        <v>49822</v>
      </c>
      <c r="X64" s="22">
        <v>15325</v>
      </c>
      <c r="Y64" s="23">
        <f t="shared" si="35"/>
        <v>67.185444980271811</v>
      </c>
    </row>
    <row r="65" spans="1:25" ht="15.75" x14ac:dyDescent="0.25">
      <c r="A65" s="6" t="s">
        <v>73</v>
      </c>
      <c r="B65" s="10" t="s">
        <v>27</v>
      </c>
      <c r="C65" s="11">
        <f>SUM(C56:C64)</f>
        <v>1752714</v>
      </c>
      <c r="D65" s="11">
        <f t="shared" ref="D65:F65" si="36">SUM(D56:D64)</f>
        <v>3735315</v>
      </c>
      <c r="E65" s="11">
        <f t="shared" si="36"/>
        <v>764114</v>
      </c>
      <c r="F65" s="11">
        <f t="shared" si="36"/>
        <v>365866</v>
      </c>
      <c r="G65" s="25">
        <f t="shared" si="29"/>
        <v>9.7947830370397142</v>
      </c>
      <c r="H65" s="11">
        <f t="shared" ref="H65:I65" si="37">SUM(H56:H64)</f>
        <v>659475</v>
      </c>
      <c r="I65" s="11">
        <f t="shared" si="37"/>
        <v>510824</v>
      </c>
      <c r="J65" s="25">
        <f t="shared" si="30"/>
        <v>13.675526695874376</v>
      </c>
      <c r="K65" s="11">
        <f t="shared" ref="K65:L65" si="38">SUM(K56:K64)</f>
        <v>109089</v>
      </c>
      <c r="L65" s="11">
        <f t="shared" si="38"/>
        <v>220196</v>
      </c>
      <c r="M65" s="25">
        <f t="shared" si="31"/>
        <v>5.8949780674454493</v>
      </c>
      <c r="N65" s="11">
        <f t="shared" ref="N65:O65" si="39">SUM(N56:N64)</f>
        <v>204148</v>
      </c>
      <c r="O65" s="11">
        <f t="shared" si="39"/>
        <v>144621</v>
      </c>
      <c r="P65" s="25">
        <f t="shared" si="32"/>
        <v>3.8717216620285035</v>
      </c>
      <c r="Q65" s="11">
        <f t="shared" ref="Q65:R65" si="40">SUM(Q56:Q64)</f>
        <v>96285</v>
      </c>
      <c r="R65" s="11">
        <f t="shared" si="40"/>
        <v>101413</v>
      </c>
      <c r="S65" s="25">
        <f t="shared" si="33"/>
        <v>2.7149785225610157</v>
      </c>
      <c r="T65" s="11">
        <f t="shared" ref="T65:U65" si="41">SUM(T56:T64)</f>
        <v>0</v>
      </c>
      <c r="U65" s="11">
        <f t="shared" si="41"/>
        <v>0</v>
      </c>
      <c r="V65" s="25">
        <f t="shared" si="34"/>
        <v>0</v>
      </c>
      <c r="W65" s="11">
        <f t="shared" ref="W65:X65" si="42">SUM(W56:W64)</f>
        <v>379736</v>
      </c>
      <c r="X65" s="11">
        <f t="shared" si="42"/>
        <v>230122</v>
      </c>
      <c r="Y65" s="25">
        <f t="shared" si="35"/>
        <v>6.160712014917082</v>
      </c>
    </row>
    <row r="66" spans="1:25" ht="15.75" x14ac:dyDescent="0.25">
      <c r="A66" s="127" t="s">
        <v>74</v>
      </c>
      <c r="B66" s="127"/>
      <c r="C66" s="11">
        <f>+C65+C54+C50+C46</f>
        <v>19941612</v>
      </c>
      <c r="D66" s="11">
        <f>+D65+D54+D50+D46</f>
        <v>75196652</v>
      </c>
      <c r="E66" s="11">
        <f>E46+E50+E54+E65</f>
        <v>4567337</v>
      </c>
      <c r="F66" s="24">
        <f>F46+F50+F54+F65</f>
        <v>9929407.0200000014</v>
      </c>
      <c r="G66" s="25">
        <f t="shared" si="29"/>
        <v>13.204586581860056</v>
      </c>
      <c r="H66" s="11">
        <f>H46+H50+H54+H65</f>
        <v>9032600</v>
      </c>
      <c r="I66" s="24">
        <f>I46+I50+I54+I65</f>
        <v>13271486.779999999</v>
      </c>
      <c r="J66" s="25">
        <f t="shared" si="30"/>
        <v>17.649039454575714</v>
      </c>
      <c r="K66" s="11">
        <f>K46+K50+K54+K65</f>
        <v>754253</v>
      </c>
      <c r="L66" s="24">
        <f>L46+L50+L54+L65</f>
        <v>2806389.8499999996</v>
      </c>
      <c r="M66" s="25">
        <f t="shared" si="31"/>
        <v>3.7320675526883824</v>
      </c>
      <c r="N66" s="11">
        <f>N46+N50+N54+N65</f>
        <v>5358230</v>
      </c>
      <c r="O66" s="24">
        <f>O46+O50+O54+O65</f>
        <v>2366173.2299999995</v>
      </c>
      <c r="P66" s="25">
        <f t="shared" si="32"/>
        <v>3.1466470475307857</v>
      </c>
      <c r="Q66" s="11">
        <f>Q46+Q50+Q54+Q65</f>
        <v>1914649</v>
      </c>
      <c r="R66" s="24">
        <f>R46+R50+R54+R65</f>
        <v>2414843.06</v>
      </c>
      <c r="S66" s="25">
        <f t="shared" si="33"/>
        <v>3.2113704477162095</v>
      </c>
      <c r="T66" s="11">
        <f>T46+T50+T54+T65</f>
        <v>1253</v>
      </c>
      <c r="U66" s="24">
        <f>U46+U50+U54+U65</f>
        <v>3508</v>
      </c>
      <c r="V66" s="25">
        <f t="shared" si="34"/>
        <v>4.6651013132871927E-3</v>
      </c>
      <c r="W66" s="11">
        <f>W46+W50+W54+W65</f>
        <v>6257066</v>
      </c>
      <c r="X66" s="24">
        <f>X46+X50+X54+X65</f>
        <v>8837271.9700000007</v>
      </c>
      <c r="Y66" s="25">
        <f t="shared" si="35"/>
        <v>11.752214673068158</v>
      </c>
    </row>
  </sheetData>
  <mergeCells count="27">
    <mergeCell ref="A1:Y1"/>
    <mergeCell ref="A2:Y2"/>
    <mergeCell ref="A3:Y3"/>
    <mergeCell ref="A4:Y4"/>
    <mergeCell ref="A6:A7"/>
    <mergeCell ref="B6:B7"/>
    <mergeCell ref="C6:D6"/>
    <mergeCell ref="E6:F6"/>
    <mergeCell ref="G6:G7"/>
    <mergeCell ref="H6:I6"/>
    <mergeCell ref="A8:Y8"/>
    <mergeCell ref="J6:J7"/>
    <mergeCell ref="K6:L6"/>
    <mergeCell ref="M6:M7"/>
    <mergeCell ref="N6:O6"/>
    <mergeCell ref="P6:P7"/>
    <mergeCell ref="Q6:R6"/>
    <mergeCell ref="S6:S7"/>
    <mergeCell ref="T6:U6"/>
    <mergeCell ref="V6:V7"/>
    <mergeCell ref="W6:X6"/>
    <mergeCell ref="Y6:Y7"/>
    <mergeCell ref="A22:Y22"/>
    <mergeCell ref="A47:Y47"/>
    <mergeCell ref="A51:Y51"/>
    <mergeCell ref="A55:Y55"/>
    <mergeCell ref="A66:B6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5AF1-AC00-4469-A25B-1EEF9B12A858}">
  <dimension ref="A1:P68"/>
  <sheetViews>
    <sheetView workbookViewId="0">
      <selection activeCell="A5" sqref="A1:P1048576"/>
    </sheetView>
  </sheetViews>
  <sheetFormatPr defaultRowHeight="15" x14ac:dyDescent="0.25"/>
  <cols>
    <col min="1" max="1" width="8.5703125" bestFit="1" customWidth="1"/>
    <col min="2" max="2" width="43.140625" bestFit="1" customWidth="1"/>
    <col min="3" max="3" width="10.28515625" bestFit="1" customWidth="1"/>
    <col min="4" max="4" width="11.5703125" bestFit="1" customWidth="1"/>
    <col min="5" max="5" width="10.28515625" bestFit="1" customWidth="1"/>
    <col min="6" max="6" width="14.28515625" bestFit="1" customWidth="1"/>
    <col min="7" max="7" width="10.28515625" bestFit="1" customWidth="1"/>
    <col min="8" max="8" width="12.85546875" bestFit="1" customWidth="1"/>
    <col min="9" max="9" width="11.5703125" bestFit="1" customWidth="1"/>
    <col min="10" max="10" width="15.5703125" bestFit="1" customWidth="1"/>
    <col min="11" max="11" width="7.7109375" bestFit="1" customWidth="1"/>
    <col min="12" max="12" width="12.85546875" bestFit="1" customWidth="1"/>
    <col min="13" max="13" width="7.7109375" bestFit="1" customWidth="1"/>
    <col min="14" max="14" width="14.28515625" bestFit="1" customWidth="1"/>
    <col min="15" max="15" width="14.5703125" bestFit="1" customWidth="1"/>
    <col min="16" max="16" width="15.5703125" bestFit="1" customWidth="1"/>
  </cols>
  <sheetData>
    <row r="1" spans="1:16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ht="15.75" x14ac:dyDescent="0.25">
      <c r="A3" s="126" t="s">
        <v>154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 x14ac:dyDescent="0.25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16" ht="15.75" x14ac:dyDescent="0.25">
      <c r="A5" s="1"/>
      <c r="B5" s="40"/>
      <c r="C5" s="1"/>
      <c r="D5" s="18"/>
      <c r="E5" s="1"/>
      <c r="F5" s="18"/>
      <c r="G5" s="133"/>
      <c r="H5" s="133"/>
      <c r="I5" s="1"/>
      <c r="J5" s="18"/>
      <c r="K5" s="1"/>
      <c r="L5" s="133" t="s">
        <v>76</v>
      </c>
      <c r="M5" s="133"/>
      <c r="N5" s="30"/>
      <c r="O5" s="41" t="s">
        <v>155</v>
      </c>
      <c r="P5" s="18"/>
    </row>
    <row r="6" spans="1:16" ht="15.75" x14ac:dyDescent="0.25">
      <c r="A6" s="130" t="s">
        <v>5</v>
      </c>
      <c r="B6" s="134" t="s">
        <v>6</v>
      </c>
      <c r="C6" s="141" t="s">
        <v>156</v>
      </c>
      <c r="D6" s="142"/>
      <c r="E6" s="142"/>
      <c r="F6" s="142"/>
      <c r="G6" s="142"/>
      <c r="H6" s="143"/>
      <c r="I6" s="130" t="s">
        <v>157</v>
      </c>
      <c r="J6" s="130"/>
      <c r="K6" s="130" t="s">
        <v>158</v>
      </c>
      <c r="L6" s="130"/>
      <c r="M6" s="130" t="s">
        <v>159</v>
      </c>
      <c r="N6" s="130"/>
      <c r="O6" s="130" t="s">
        <v>160</v>
      </c>
      <c r="P6" s="130"/>
    </row>
    <row r="7" spans="1:16" ht="15.75" x14ac:dyDescent="0.25">
      <c r="A7" s="130"/>
      <c r="B7" s="134"/>
      <c r="C7" s="130" t="s">
        <v>161</v>
      </c>
      <c r="D7" s="130"/>
      <c r="E7" s="130" t="s">
        <v>162</v>
      </c>
      <c r="F7" s="130"/>
      <c r="G7" s="140" t="s">
        <v>163</v>
      </c>
      <c r="H7" s="140"/>
      <c r="I7" s="130"/>
      <c r="J7" s="130"/>
      <c r="K7" s="130"/>
      <c r="L7" s="130"/>
      <c r="M7" s="130"/>
      <c r="N7" s="130"/>
      <c r="O7" s="130"/>
      <c r="P7" s="130"/>
    </row>
    <row r="8" spans="1:16" ht="15.75" x14ac:dyDescent="0.25">
      <c r="A8" s="130"/>
      <c r="B8" s="134"/>
      <c r="C8" s="3" t="s">
        <v>140</v>
      </c>
      <c r="D8" s="20" t="s">
        <v>141</v>
      </c>
      <c r="E8" s="3" t="s">
        <v>140</v>
      </c>
      <c r="F8" s="20" t="s">
        <v>141</v>
      </c>
      <c r="G8" s="3" t="s">
        <v>140</v>
      </c>
      <c r="H8" s="20" t="s">
        <v>141</v>
      </c>
      <c r="I8" s="3" t="s">
        <v>140</v>
      </c>
      <c r="J8" s="20" t="s">
        <v>141</v>
      </c>
      <c r="K8" s="3" t="s">
        <v>140</v>
      </c>
      <c r="L8" s="20" t="s">
        <v>141</v>
      </c>
      <c r="M8" s="3" t="s">
        <v>140</v>
      </c>
      <c r="N8" s="20" t="s">
        <v>141</v>
      </c>
      <c r="O8" s="3" t="s">
        <v>140</v>
      </c>
      <c r="P8" s="20" t="s">
        <v>141</v>
      </c>
    </row>
    <row r="9" spans="1:16" ht="15.75" x14ac:dyDescent="0.25">
      <c r="A9" s="124" t="s">
        <v>13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</row>
    <row r="10" spans="1:16" x14ac:dyDescent="0.25">
      <c r="A10" s="7">
        <v>1</v>
      </c>
      <c r="B10" s="8" t="s">
        <v>14</v>
      </c>
      <c r="C10" s="22">
        <v>659170</v>
      </c>
      <c r="D10" s="22">
        <v>1328515</v>
      </c>
      <c r="E10" s="9">
        <v>225887</v>
      </c>
      <c r="F10" s="22">
        <v>398214</v>
      </c>
      <c r="G10" s="9">
        <v>153908</v>
      </c>
      <c r="H10" s="22">
        <v>206664</v>
      </c>
      <c r="I10" s="22">
        <f>C10+E10+G10</f>
        <v>1038965</v>
      </c>
      <c r="J10" s="22">
        <f>D10+F10+H10</f>
        <v>1933393</v>
      </c>
      <c r="K10" s="9">
        <v>2110</v>
      </c>
      <c r="L10" s="22">
        <v>12520</v>
      </c>
      <c r="M10" s="9">
        <v>6495</v>
      </c>
      <c r="N10" s="22">
        <v>124022</v>
      </c>
      <c r="O10" s="22">
        <f>I10+K10+M10</f>
        <v>1047570</v>
      </c>
      <c r="P10" s="22">
        <f>J10+L10+N10</f>
        <v>2069935</v>
      </c>
    </row>
    <row r="11" spans="1:16" x14ac:dyDescent="0.25">
      <c r="A11" s="7">
        <v>2</v>
      </c>
      <c r="B11" s="8" t="s">
        <v>15</v>
      </c>
      <c r="C11" s="22">
        <v>75187</v>
      </c>
      <c r="D11" s="22">
        <v>85477</v>
      </c>
      <c r="E11" s="9">
        <v>67457</v>
      </c>
      <c r="F11" s="22">
        <v>150628</v>
      </c>
      <c r="G11" s="9">
        <v>31354</v>
      </c>
      <c r="H11" s="22">
        <v>37626</v>
      </c>
      <c r="I11" s="22">
        <f t="shared" ref="I11:J22" si="0">C11+E11+G11</f>
        <v>173998</v>
      </c>
      <c r="J11" s="22">
        <f t="shared" si="0"/>
        <v>273731</v>
      </c>
      <c r="K11" s="9">
        <v>11</v>
      </c>
      <c r="L11" s="22">
        <v>433</v>
      </c>
      <c r="M11" s="9">
        <v>5578</v>
      </c>
      <c r="N11" s="22">
        <v>22570</v>
      </c>
      <c r="O11" s="22">
        <f t="shared" ref="O11:P21" si="1">I11+K11+M11</f>
        <v>179587</v>
      </c>
      <c r="P11" s="22">
        <f t="shared" si="1"/>
        <v>296734</v>
      </c>
    </row>
    <row r="12" spans="1:16" x14ac:dyDescent="0.25">
      <c r="A12" s="7">
        <v>3</v>
      </c>
      <c r="B12" s="8" t="s">
        <v>16</v>
      </c>
      <c r="C12" s="22">
        <v>2746</v>
      </c>
      <c r="D12" s="22">
        <v>10266</v>
      </c>
      <c r="E12" s="9">
        <v>1409</v>
      </c>
      <c r="F12" s="22">
        <v>5369</v>
      </c>
      <c r="G12" s="9">
        <v>34</v>
      </c>
      <c r="H12" s="22">
        <v>64</v>
      </c>
      <c r="I12" s="22">
        <f t="shared" si="0"/>
        <v>4189</v>
      </c>
      <c r="J12" s="22">
        <f t="shared" si="0"/>
        <v>15699</v>
      </c>
      <c r="K12" s="9">
        <v>12</v>
      </c>
      <c r="L12" s="22">
        <v>82</v>
      </c>
      <c r="M12" s="9">
        <v>721</v>
      </c>
      <c r="N12" s="22">
        <v>7258</v>
      </c>
      <c r="O12" s="22">
        <f t="shared" si="1"/>
        <v>4922</v>
      </c>
      <c r="P12" s="22">
        <f t="shared" si="1"/>
        <v>23039</v>
      </c>
    </row>
    <row r="13" spans="1:16" x14ac:dyDescent="0.25">
      <c r="A13" s="7">
        <v>4</v>
      </c>
      <c r="B13" s="8" t="s">
        <v>17</v>
      </c>
      <c r="C13" s="22">
        <v>66744</v>
      </c>
      <c r="D13" s="22">
        <v>267985</v>
      </c>
      <c r="E13" s="9">
        <v>6215</v>
      </c>
      <c r="F13" s="22">
        <v>22473</v>
      </c>
      <c r="G13" s="9">
        <v>6188</v>
      </c>
      <c r="H13" s="22">
        <v>8668</v>
      </c>
      <c r="I13" s="22">
        <f t="shared" si="0"/>
        <v>79147</v>
      </c>
      <c r="J13" s="22">
        <f t="shared" si="0"/>
        <v>299126</v>
      </c>
      <c r="K13" s="9">
        <v>142</v>
      </c>
      <c r="L13" s="22">
        <v>9339</v>
      </c>
      <c r="M13" s="9">
        <v>2203</v>
      </c>
      <c r="N13" s="22">
        <v>28842</v>
      </c>
      <c r="O13" s="22">
        <f t="shared" si="1"/>
        <v>81492</v>
      </c>
      <c r="P13" s="22">
        <f t="shared" si="1"/>
        <v>337307</v>
      </c>
    </row>
    <row r="14" spans="1:16" x14ac:dyDescent="0.25">
      <c r="A14" s="7">
        <v>5</v>
      </c>
      <c r="B14" s="8" t="s">
        <v>18</v>
      </c>
      <c r="C14" s="22">
        <v>53546</v>
      </c>
      <c r="D14" s="22">
        <v>213300</v>
      </c>
      <c r="E14" s="9">
        <v>5970</v>
      </c>
      <c r="F14" s="22">
        <v>12340</v>
      </c>
      <c r="G14" s="9">
        <v>1807</v>
      </c>
      <c r="H14" s="22">
        <v>4209</v>
      </c>
      <c r="I14" s="22">
        <f t="shared" si="0"/>
        <v>61323</v>
      </c>
      <c r="J14" s="22">
        <f t="shared" si="0"/>
        <v>229849</v>
      </c>
      <c r="K14" s="9">
        <v>64</v>
      </c>
      <c r="L14" s="22">
        <v>4302</v>
      </c>
      <c r="M14" s="9">
        <v>218</v>
      </c>
      <c r="N14" s="22">
        <v>5297</v>
      </c>
      <c r="O14" s="22">
        <f t="shared" si="1"/>
        <v>61605</v>
      </c>
      <c r="P14" s="22">
        <f t="shared" si="1"/>
        <v>239448</v>
      </c>
    </row>
    <row r="15" spans="1:16" x14ac:dyDescent="0.25">
      <c r="A15" s="7">
        <v>6</v>
      </c>
      <c r="B15" s="8" t="s">
        <v>19</v>
      </c>
      <c r="C15" s="22">
        <v>16883</v>
      </c>
      <c r="D15" s="22">
        <v>72069</v>
      </c>
      <c r="E15" s="9">
        <v>1277</v>
      </c>
      <c r="F15" s="22">
        <v>8560</v>
      </c>
      <c r="G15" s="9">
        <v>615</v>
      </c>
      <c r="H15" s="22">
        <v>737</v>
      </c>
      <c r="I15" s="22">
        <f t="shared" si="0"/>
        <v>18775</v>
      </c>
      <c r="J15" s="22">
        <f t="shared" si="0"/>
        <v>81366</v>
      </c>
      <c r="K15" s="9">
        <v>46</v>
      </c>
      <c r="L15" s="22">
        <v>1885</v>
      </c>
      <c r="M15" s="9">
        <v>149</v>
      </c>
      <c r="N15" s="22">
        <v>7661</v>
      </c>
      <c r="O15" s="22">
        <f t="shared" si="1"/>
        <v>18970</v>
      </c>
      <c r="P15" s="22">
        <f t="shared" si="1"/>
        <v>90912</v>
      </c>
    </row>
    <row r="16" spans="1:16" x14ac:dyDescent="0.25">
      <c r="A16" s="7">
        <v>7</v>
      </c>
      <c r="B16" s="8" t="s">
        <v>20</v>
      </c>
      <c r="C16" s="22">
        <v>8087</v>
      </c>
      <c r="D16" s="22">
        <v>19310</v>
      </c>
      <c r="E16" s="9">
        <v>4645</v>
      </c>
      <c r="F16" s="22">
        <v>12066</v>
      </c>
      <c r="G16" s="9">
        <v>579</v>
      </c>
      <c r="H16" s="22">
        <v>870</v>
      </c>
      <c r="I16" s="22">
        <f t="shared" si="0"/>
        <v>13311</v>
      </c>
      <c r="J16" s="22">
        <f t="shared" si="0"/>
        <v>32246</v>
      </c>
      <c r="K16" s="9">
        <v>39</v>
      </c>
      <c r="L16" s="22">
        <v>239</v>
      </c>
      <c r="M16" s="9">
        <v>105</v>
      </c>
      <c r="N16" s="22">
        <v>4565</v>
      </c>
      <c r="O16" s="22">
        <f t="shared" si="1"/>
        <v>13455</v>
      </c>
      <c r="P16" s="22">
        <f t="shared" si="1"/>
        <v>37050</v>
      </c>
    </row>
    <row r="17" spans="1:16" x14ac:dyDescent="0.25">
      <c r="A17" s="7">
        <v>8</v>
      </c>
      <c r="B17" s="8" t="s">
        <v>21</v>
      </c>
      <c r="C17" s="22">
        <v>471281</v>
      </c>
      <c r="D17" s="22">
        <v>1486295</v>
      </c>
      <c r="E17" s="9">
        <v>58994</v>
      </c>
      <c r="F17" s="22">
        <v>80678</v>
      </c>
      <c r="G17" s="9">
        <v>4092</v>
      </c>
      <c r="H17" s="22">
        <v>5026</v>
      </c>
      <c r="I17" s="22">
        <f t="shared" si="0"/>
        <v>534367</v>
      </c>
      <c r="J17" s="22">
        <f t="shared" si="0"/>
        <v>1571999</v>
      </c>
      <c r="K17" s="9">
        <v>2115</v>
      </c>
      <c r="L17" s="22">
        <v>46646</v>
      </c>
      <c r="M17" s="9">
        <v>5067</v>
      </c>
      <c r="N17" s="22">
        <v>155156</v>
      </c>
      <c r="O17" s="22">
        <f t="shared" si="1"/>
        <v>541549</v>
      </c>
      <c r="P17" s="22">
        <f t="shared" si="1"/>
        <v>1773801</v>
      </c>
    </row>
    <row r="18" spans="1:16" x14ac:dyDescent="0.25">
      <c r="A18" s="7">
        <v>9</v>
      </c>
      <c r="B18" s="8" t="s">
        <v>22</v>
      </c>
      <c r="C18" s="22">
        <v>16313</v>
      </c>
      <c r="D18" s="22">
        <v>54901</v>
      </c>
      <c r="E18" s="9">
        <v>1576</v>
      </c>
      <c r="F18" s="22">
        <v>6157</v>
      </c>
      <c r="G18" s="9">
        <v>481438</v>
      </c>
      <c r="H18" s="22">
        <v>4147</v>
      </c>
      <c r="I18" s="22">
        <f t="shared" si="0"/>
        <v>499327</v>
      </c>
      <c r="J18" s="22">
        <f t="shared" si="0"/>
        <v>65205</v>
      </c>
      <c r="K18" s="9">
        <v>22</v>
      </c>
      <c r="L18" s="22">
        <v>939</v>
      </c>
      <c r="M18" s="9">
        <v>216</v>
      </c>
      <c r="N18" s="22">
        <v>2971</v>
      </c>
      <c r="O18" s="22">
        <f t="shared" si="1"/>
        <v>499565</v>
      </c>
      <c r="P18" s="22">
        <f t="shared" si="1"/>
        <v>69115</v>
      </c>
    </row>
    <row r="19" spans="1:16" x14ac:dyDescent="0.25">
      <c r="A19" s="7">
        <v>10</v>
      </c>
      <c r="B19" s="8" t="s">
        <v>23</v>
      </c>
      <c r="C19" s="22">
        <v>94280</v>
      </c>
      <c r="D19" s="22">
        <v>265900</v>
      </c>
      <c r="E19" s="9">
        <v>21556</v>
      </c>
      <c r="F19" s="22">
        <v>50962</v>
      </c>
      <c r="G19" s="9">
        <v>8668</v>
      </c>
      <c r="H19" s="22">
        <v>14969</v>
      </c>
      <c r="I19" s="22">
        <f t="shared" si="0"/>
        <v>124504</v>
      </c>
      <c r="J19" s="22">
        <f t="shared" si="0"/>
        <v>331831</v>
      </c>
      <c r="K19" s="9">
        <v>807</v>
      </c>
      <c r="L19" s="22">
        <v>2927</v>
      </c>
      <c r="M19" s="9">
        <v>3091</v>
      </c>
      <c r="N19" s="22">
        <v>54677</v>
      </c>
      <c r="O19" s="22">
        <f t="shared" si="1"/>
        <v>128402</v>
      </c>
      <c r="P19" s="22">
        <f t="shared" si="1"/>
        <v>389435</v>
      </c>
    </row>
    <row r="20" spans="1:16" x14ac:dyDescent="0.25">
      <c r="A20" s="7">
        <v>11</v>
      </c>
      <c r="B20" s="8" t="s">
        <v>24</v>
      </c>
      <c r="C20" s="22">
        <v>105983</v>
      </c>
      <c r="D20" s="22">
        <v>223036</v>
      </c>
      <c r="E20" s="9">
        <v>10458</v>
      </c>
      <c r="F20" s="22">
        <v>25580</v>
      </c>
      <c r="G20" s="9">
        <v>6663</v>
      </c>
      <c r="H20" s="22">
        <v>10130</v>
      </c>
      <c r="I20" s="22">
        <f t="shared" si="0"/>
        <v>123104</v>
      </c>
      <c r="J20" s="22">
        <f t="shared" si="0"/>
        <v>258746</v>
      </c>
      <c r="K20" s="9">
        <v>308</v>
      </c>
      <c r="L20" s="22">
        <v>7009</v>
      </c>
      <c r="M20" s="9">
        <v>346</v>
      </c>
      <c r="N20" s="22">
        <v>5261</v>
      </c>
      <c r="O20" s="22">
        <f t="shared" si="1"/>
        <v>123758</v>
      </c>
      <c r="P20" s="22">
        <f t="shared" si="1"/>
        <v>271016</v>
      </c>
    </row>
    <row r="21" spans="1:16" x14ac:dyDescent="0.25">
      <c r="A21" s="7">
        <v>12</v>
      </c>
      <c r="B21" s="8" t="s">
        <v>25</v>
      </c>
      <c r="C21" s="22">
        <v>735994</v>
      </c>
      <c r="D21" s="22">
        <v>1898368</v>
      </c>
      <c r="E21" s="9">
        <v>30229</v>
      </c>
      <c r="F21" s="22">
        <v>150790</v>
      </c>
      <c r="G21" s="9">
        <v>60286</v>
      </c>
      <c r="H21" s="22">
        <v>62742</v>
      </c>
      <c r="I21" s="22">
        <f t="shared" si="0"/>
        <v>826509</v>
      </c>
      <c r="J21" s="22">
        <f t="shared" si="0"/>
        <v>2111900</v>
      </c>
      <c r="K21" s="9">
        <v>119</v>
      </c>
      <c r="L21" s="22">
        <v>36999</v>
      </c>
      <c r="M21" s="9">
        <v>10138</v>
      </c>
      <c r="N21" s="22">
        <v>139714</v>
      </c>
      <c r="O21" s="22">
        <f t="shared" si="1"/>
        <v>836766</v>
      </c>
      <c r="P21" s="22">
        <f t="shared" si="1"/>
        <v>2288613</v>
      </c>
    </row>
    <row r="22" spans="1:16" ht="15.75" x14ac:dyDescent="0.25">
      <c r="A22" s="6" t="s">
        <v>26</v>
      </c>
      <c r="B22" s="10" t="s">
        <v>27</v>
      </c>
      <c r="C22" s="11">
        <f t="shared" ref="C22:H22" si="2">SUM(C10:C21)</f>
        <v>2306214</v>
      </c>
      <c r="D22" s="24">
        <f t="shared" si="2"/>
        <v>5925422</v>
      </c>
      <c r="E22" s="11">
        <f t="shared" si="2"/>
        <v>435673</v>
      </c>
      <c r="F22" s="24">
        <f t="shared" si="2"/>
        <v>923817</v>
      </c>
      <c r="G22" s="11">
        <f t="shared" si="2"/>
        <v>755632</v>
      </c>
      <c r="H22" s="24">
        <f t="shared" si="2"/>
        <v>355852</v>
      </c>
      <c r="I22" s="24">
        <f t="shared" si="0"/>
        <v>3497519</v>
      </c>
      <c r="J22" s="24">
        <f t="shared" si="0"/>
        <v>7205091</v>
      </c>
      <c r="K22" s="11">
        <f t="shared" ref="K22:P22" si="3">SUM(K10:K21)</f>
        <v>5795</v>
      </c>
      <c r="L22" s="24">
        <f t="shared" si="3"/>
        <v>123320</v>
      </c>
      <c r="M22" s="11">
        <f t="shared" si="3"/>
        <v>34327</v>
      </c>
      <c r="N22" s="24">
        <f t="shared" si="3"/>
        <v>557994</v>
      </c>
      <c r="O22" s="24">
        <f t="shared" si="3"/>
        <v>3537641</v>
      </c>
      <c r="P22" s="24">
        <f t="shared" si="3"/>
        <v>7886405</v>
      </c>
    </row>
    <row r="23" spans="1:16" ht="15.75" x14ac:dyDescent="0.25">
      <c r="A23" s="124" t="s">
        <v>152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</row>
    <row r="24" spans="1:16" x14ac:dyDescent="0.25">
      <c r="A24" s="7">
        <v>13</v>
      </c>
      <c r="B24" s="8" t="s">
        <v>29</v>
      </c>
      <c r="C24" s="9">
        <v>44153</v>
      </c>
      <c r="D24" s="22">
        <v>448537</v>
      </c>
      <c r="E24" s="9">
        <v>111423</v>
      </c>
      <c r="F24" s="22">
        <v>87121</v>
      </c>
      <c r="G24" s="9">
        <v>122</v>
      </c>
      <c r="H24" s="22">
        <v>351</v>
      </c>
      <c r="I24" s="22">
        <f t="shared" ref="I24:J39" si="4">C24+E24+G24</f>
        <v>155698</v>
      </c>
      <c r="J24" s="22">
        <f t="shared" si="4"/>
        <v>536009</v>
      </c>
      <c r="K24" s="9">
        <v>38</v>
      </c>
      <c r="L24" s="22">
        <v>2616</v>
      </c>
      <c r="M24" s="9">
        <v>2692</v>
      </c>
      <c r="N24" s="22">
        <v>347062</v>
      </c>
      <c r="O24" s="22">
        <f t="shared" ref="O24:P39" si="5">I24+K24+M24</f>
        <v>158428</v>
      </c>
      <c r="P24" s="22">
        <f t="shared" si="5"/>
        <v>885687</v>
      </c>
    </row>
    <row r="25" spans="1:16" x14ac:dyDescent="0.25">
      <c r="A25" s="7">
        <v>14</v>
      </c>
      <c r="B25" s="8" t="s">
        <v>30</v>
      </c>
      <c r="C25" s="9">
        <v>69</v>
      </c>
      <c r="D25" s="22">
        <v>1027</v>
      </c>
      <c r="E25" s="9">
        <v>21636</v>
      </c>
      <c r="F25" s="22">
        <v>15309</v>
      </c>
      <c r="G25" s="9">
        <v>0</v>
      </c>
      <c r="H25" s="22">
        <v>0</v>
      </c>
      <c r="I25" s="22">
        <f t="shared" si="4"/>
        <v>21705</v>
      </c>
      <c r="J25" s="22">
        <f t="shared" si="4"/>
        <v>16336</v>
      </c>
      <c r="K25" s="9">
        <v>0</v>
      </c>
      <c r="L25" s="22">
        <v>0</v>
      </c>
      <c r="M25" s="9">
        <v>7319</v>
      </c>
      <c r="N25" s="22">
        <v>20895</v>
      </c>
      <c r="O25" s="22">
        <f t="shared" si="5"/>
        <v>29024</v>
      </c>
      <c r="P25" s="22">
        <f t="shared" si="5"/>
        <v>37231</v>
      </c>
    </row>
    <row r="26" spans="1:16" x14ac:dyDescent="0.25">
      <c r="A26" s="7">
        <v>15</v>
      </c>
      <c r="B26" s="8" t="s">
        <v>31</v>
      </c>
      <c r="C26" s="9">
        <v>0</v>
      </c>
      <c r="D26" s="22">
        <v>0</v>
      </c>
      <c r="E26" s="9">
        <v>14721</v>
      </c>
      <c r="F26" s="22">
        <v>7091</v>
      </c>
      <c r="G26" s="9">
        <v>0</v>
      </c>
      <c r="H26" s="22">
        <v>0</v>
      </c>
      <c r="I26" s="22">
        <f t="shared" si="4"/>
        <v>14721</v>
      </c>
      <c r="J26" s="22">
        <f t="shared" si="4"/>
        <v>7091</v>
      </c>
      <c r="K26" s="9">
        <v>0</v>
      </c>
      <c r="L26" s="22">
        <v>0</v>
      </c>
      <c r="M26" s="9">
        <v>1</v>
      </c>
      <c r="N26" s="22">
        <v>1</v>
      </c>
      <c r="O26" s="22">
        <f t="shared" si="5"/>
        <v>14722</v>
      </c>
      <c r="P26" s="22">
        <f t="shared" si="5"/>
        <v>7092</v>
      </c>
    </row>
    <row r="27" spans="1:16" x14ac:dyDescent="0.25">
      <c r="A27" s="7">
        <v>16</v>
      </c>
      <c r="B27" s="8" t="s">
        <v>32</v>
      </c>
      <c r="C27" s="9">
        <v>0</v>
      </c>
      <c r="D27" s="22">
        <v>0</v>
      </c>
      <c r="E27" s="9">
        <v>5</v>
      </c>
      <c r="F27" s="22">
        <v>184</v>
      </c>
      <c r="G27" s="9">
        <v>0</v>
      </c>
      <c r="H27" s="22">
        <v>0</v>
      </c>
      <c r="I27" s="22">
        <f t="shared" si="4"/>
        <v>5</v>
      </c>
      <c r="J27" s="22">
        <f t="shared" si="4"/>
        <v>184</v>
      </c>
      <c r="K27" s="9">
        <v>2</v>
      </c>
      <c r="L27" s="22">
        <v>382</v>
      </c>
      <c r="M27" s="9">
        <v>12</v>
      </c>
      <c r="N27" s="22">
        <v>459</v>
      </c>
      <c r="O27" s="22">
        <f t="shared" si="5"/>
        <v>19</v>
      </c>
      <c r="P27" s="22">
        <f t="shared" si="5"/>
        <v>1025</v>
      </c>
    </row>
    <row r="28" spans="1:16" x14ac:dyDescent="0.25">
      <c r="A28" s="7">
        <v>17</v>
      </c>
      <c r="B28" s="8" t="s">
        <v>33</v>
      </c>
      <c r="C28" s="9">
        <v>1211</v>
      </c>
      <c r="D28" s="22">
        <v>27090</v>
      </c>
      <c r="E28" s="9">
        <v>14330</v>
      </c>
      <c r="F28" s="22">
        <v>41982</v>
      </c>
      <c r="G28" s="9">
        <v>0</v>
      </c>
      <c r="H28" s="22">
        <v>0</v>
      </c>
      <c r="I28" s="22">
        <f t="shared" si="4"/>
        <v>15541</v>
      </c>
      <c r="J28" s="22">
        <f t="shared" si="4"/>
        <v>69072</v>
      </c>
      <c r="K28" s="9">
        <v>0</v>
      </c>
      <c r="L28" s="22">
        <v>0</v>
      </c>
      <c r="M28" s="9">
        <v>32</v>
      </c>
      <c r="N28" s="22">
        <v>595</v>
      </c>
      <c r="O28" s="22">
        <f t="shared" si="5"/>
        <v>15573</v>
      </c>
      <c r="P28" s="22">
        <f t="shared" si="5"/>
        <v>69667</v>
      </c>
    </row>
    <row r="29" spans="1:16" x14ac:dyDescent="0.25">
      <c r="A29" s="7">
        <v>18</v>
      </c>
      <c r="B29" s="8" t="s">
        <v>34</v>
      </c>
      <c r="C29" s="9">
        <v>0</v>
      </c>
      <c r="D29" s="22">
        <v>6</v>
      </c>
      <c r="E29" s="9">
        <v>0</v>
      </c>
      <c r="F29" s="22">
        <v>0</v>
      </c>
      <c r="G29" s="9">
        <v>0</v>
      </c>
      <c r="H29" s="22">
        <v>0</v>
      </c>
      <c r="I29" s="22">
        <f t="shared" si="4"/>
        <v>0</v>
      </c>
      <c r="J29" s="22">
        <f t="shared" si="4"/>
        <v>6</v>
      </c>
      <c r="K29" s="9">
        <v>0</v>
      </c>
      <c r="L29" s="22">
        <v>0</v>
      </c>
      <c r="M29" s="9">
        <v>2</v>
      </c>
      <c r="N29" s="22">
        <v>918</v>
      </c>
      <c r="O29" s="22">
        <f t="shared" si="5"/>
        <v>2</v>
      </c>
      <c r="P29" s="22">
        <f t="shared" si="5"/>
        <v>924</v>
      </c>
    </row>
    <row r="30" spans="1:16" x14ac:dyDescent="0.25">
      <c r="A30" s="7">
        <v>19</v>
      </c>
      <c r="B30" s="8" t="s">
        <v>35</v>
      </c>
      <c r="C30" s="9">
        <v>175</v>
      </c>
      <c r="D30" s="22">
        <v>4865</v>
      </c>
      <c r="E30" s="9">
        <v>190</v>
      </c>
      <c r="F30" s="22">
        <v>812</v>
      </c>
      <c r="G30" s="9">
        <v>0</v>
      </c>
      <c r="H30" s="22">
        <v>0</v>
      </c>
      <c r="I30" s="22">
        <f t="shared" si="4"/>
        <v>365</v>
      </c>
      <c r="J30" s="22">
        <f t="shared" si="4"/>
        <v>5677</v>
      </c>
      <c r="K30" s="9">
        <v>0</v>
      </c>
      <c r="L30" s="22">
        <v>0</v>
      </c>
      <c r="M30" s="9">
        <v>4</v>
      </c>
      <c r="N30" s="22">
        <v>17</v>
      </c>
      <c r="O30" s="22">
        <f t="shared" si="5"/>
        <v>369</v>
      </c>
      <c r="P30" s="22">
        <f t="shared" si="5"/>
        <v>5694</v>
      </c>
    </row>
    <row r="31" spans="1:16" x14ac:dyDescent="0.25">
      <c r="A31" s="7">
        <v>20</v>
      </c>
      <c r="B31" s="8" t="s">
        <v>36</v>
      </c>
      <c r="C31" s="9">
        <v>405382</v>
      </c>
      <c r="D31" s="22">
        <v>669825</v>
      </c>
      <c r="E31" s="9">
        <v>386483</v>
      </c>
      <c r="F31" s="22">
        <v>949246</v>
      </c>
      <c r="G31" s="9">
        <v>2564</v>
      </c>
      <c r="H31" s="22">
        <v>8564</v>
      </c>
      <c r="I31" s="22">
        <f t="shared" si="4"/>
        <v>794429</v>
      </c>
      <c r="J31" s="22">
        <f t="shared" si="4"/>
        <v>1627635</v>
      </c>
      <c r="K31" s="9">
        <v>131</v>
      </c>
      <c r="L31" s="22">
        <v>7300</v>
      </c>
      <c r="M31" s="9">
        <v>6912</v>
      </c>
      <c r="N31" s="22">
        <v>351143</v>
      </c>
      <c r="O31" s="22">
        <f t="shared" si="5"/>
        <v>801472</v>
      </c>
      <c r="P31" s="22">
        <f t="shared" si="5"/>
        <v>1986078</v>
      </c>
    </row>
    <row r="32" spans="1:16" x14ac:dyDescent="0.25">
      <c r="A32" s="7">
        <v>21</v>
      </c>
      <c r="B32" s="8" t="s">
        <v>37</v>
      </c>
      <c r="C32" s="9">
        <v>115325</v>
      </c>
      <c r="D32" s="22">
        <v>630196</v>
      </c>
      <c r="E32" s="9">
        <v>138082</v>
      </c>
      <c r="F32" s="22">
        <v>357432</v>
      </c>
      <c r="G32" s="9">
        <v>0</v>
      </c>
      <c r="H32" s="22">
        <v>0</v>
      </c>
      <c r="I32" s="22">
        <f t="shared" si="4"/>
        <v>253407</v>
      </c>
      <c r="J32" s="22">
        <f t="shared" si="4"/>
        <v>987628</v>
      </c>
      <c r="K32" s="9">
        <v>5</v>
      </c>
      <c r="L32" s="22">
        <v>183</v>
      </c>
      <c r="M32" s="9">
        <v>2984</v>
      </c>
      <c r="N32" s="22">
        <v>177855</v>
      </c>
      <c r="O32" s="22">
        <f t="shared" si="5"/>
        <v>256396</v>
      </c>
      <c r="P32" s="22">
        <f t="shared" si="5"/>
        <v>1165666</v>
      </c>
    </row>
    <row r="33" spans="1:16" x14ac:dyDescent="0.25">
      <c r="A33" s="7">
        <v>22</v>
      </c>
      <c r="B33" s="8" t="s">
        <v>38</v>
      </c>
      <c r="C33" s="9">
        <v>28021</v>
      </c>
      <c r="D33" s="22">
        <v>101277</v>
      </c>
      <c r="E33" s="9">
        <v>1366</v>
      </c>
      <c r="F33" s="22">
        <v>5530</v>
      </c>
      <c r="G33" s="9">
        <v>115</v>
      </c>
      <c r="H33" s="22">
        <v>172</v>
      </c>
      <c r="I33" s="22">
        <f t="shared" si="4"/>
        <v>29502</v>
      </c>
      <c r="J33" s="22">
        <f t="shared" si="4"/>
        <v>106979</v>
      </c>
      <c r="K33" s="9">
        <v>25</v>
      </c>
      <c r="L33" s="22">
        <v>1087</v>
      </c>
      <c r="M33" s="9">
        <v>473</v>
      </c>
      <c r="N33" s="22">
        <v>13172</v>
      </c>
      <c r="O33" s="22">
        <f t="shared" si="5"/>
        <v>30000</v>
      </c>
      <c r="P33" s="22">
        <f t="shared" si="5"/>
        <v>121238</v>
      </c>
    </row>
    <row r="34" spans="1:16" x14ac:dyDescent="0.25">
      <c r="A34" s="7">
        <v>23</v>
      </c>
      <c r="B34" s="8" t="s">
        <v>39</v>
      </c>
      <c r="C34" s="9">
        <v>4148</v>
      </c>
      <c r="D34" s="22">
        <v>53211</v>
      </c>
      <c r="E34" s="9">
        <v>133037</v>
      </c>
      <c r="F34" s="22">
        <v>94054</v>
      </c>
      <c r="G34" s="9">
        <v>0</v>
      </c>
      <c r="H34" s="22">
        <v>0</v>
      </c>
      <c r="I34" s="22">
        <f t="shared" si="4"/>
        <v>137185</v>
      </c>
      <c r="J34" s="22">
        <f t="shared" si="4"/>
        <v>147265</v>
      </c>
      <c r="K34" s="9">
        <v>0</v>
      </c>
      <c r="L34" s="22">
        <v>0</v>
      </c>
      <c r="M34" s="9">
        <v>2</v>
      </c>
      <c r="N34" s="22">
        <v>27</v>
      </c>
      <c r="O34" s="22">
        <f t="shared" si="5"/>
        <v>137187</v>
      </c>
      <c r="P34" s="22">
        <f t="shared" si="5"/>
        <v>147292</v>
      </c>
    </row>
    <row r="35" spans="1:16" x14ac:dyDescent="0.25">
      <c r="A35" s="7">
        <v>24</v>
      </c>
      <c r="B35" s="8" t="s">
        <v>40</v>
      </c>
      <c r="C35" s="9">
        <v>335</v>
      </c>
      <c r="D35" s="22">
        <v>21065</v>
      </c>
      <c r="E35" s="9">
        <v>495733</v>
      </c>
      <c r="F35" s="22">
        <v>236162</v>
      </c>
      <c r="G35" s="9">
        <v>0</v>
      </c>
      <c r="H35" s="22">
        <v>0</v>
      </c>
      <c r="I35" s="22">
        <f t="shared" si="4"/>
        <v>496068</v>
      </c>
      <c r="J35" s="22">
        <f t="shared" si="4"/>
        <v>257227</v>
      </c>
      <c r="K35" s="9">
        <v>4</v>
      </c>
      <c r="L35" s="22">
        <v>148</v>
      </c>
      <c r="M35" s="9">
        <v>54</v>
      </c>
      <c r="N35" s="22">
        <v>34192</v>
      </c>
      <c r="O35" s="22">
        <f t="shared" si="5"/>
        <v>496126</v>
      </c>
      <c r="P35" s="22">
        <f t="shared" si="5"/>
        <v>291567</v>
      </c>
    </row>
    <row r="36" spans="1:16" x14ac:dyDescent="0.25">
      <c r="A36" s="7">
        <v>25</v>
      </c>
      <c r="B36" s="12" t="s">
        <v>41</v>
      </c>
      <c r="C36" s="9">
        <v>0</v>
      </c>
      <c r="D36" s="22">
        <v>54</v>
      </c>
      <c r="E36" s="9">
        <v>2</v>
      </c>
      <c r="F36" s="22">
        <v>5</v>
      </c>
      <c r="G36" s="9">
        <v>0</v>
      </c>
      <c r="H36" s="22">
        <v>0</v>
      </c>
      <c r="I36" s="22">
        <f t="shared" si="4"/>
        <v>2</v>
      </c>
      <c r="J36" s="22">
        <f t="shared" si="4"/>
        <v>59</v>
      </c>
      <c r="K36" s="9">
        <v>0</v>
      </c>
      <c r="L36" s="22">
        <v>0</v>
      </c>
      <c r="M36" s="9">
        <v>3</v>
      </c>
      <c r="N36" s="22">
        <v>290</v>
      </c>
      <c r="O36" s="22">
        <f t="shared" si="5"/>
        <v>5</v>
      </c>
      <c r="P36" s="22">
        <f t="shared" si="5"/>
        <v>349</v>
      </c>
    </row>
    <row r="37" spans="1:16" x14ac:dyDescent="0.25">
      <c r="A37" s="7">
        <v>26</v>
      </c>
      <c r="B37" s="12" t="s">
        <v>42</v>
      </c>
      <c r="C37" s="9">
        <v>60</v>
      </c>
      <c r="D37" s="22">
        <v>56</v>
      </c>
      <c r="E37" s="9">
        <v>1</v>
      </c>
      <c r="F37" s="22">
        <v>72</v>
      </c>
      <c r="G37" s="9">
        <v>0</v>
      </c>
      <c r="H37" s="22">
        <v>0</v>
      </c>
      <c r="I37" s="22">
        <f t="shared" si="4"/>
        <v>61</v>
      </c>
      <c r="J37" s="22">
        <f t="shared" si="4"/>
        <v>128</v>
      </c>
      <c r="K37" s="9">
        <v>21</v>
      </c>
      <c r="L37" s="22">
        <v>917</v>
      </c>
      <c r="M37" s="9">
        <v>17</v>
      </c>
      <c r="N37" s="22">
        <v>3817</v>
      </c>
      <c r="O37" s="22">
        <f t="shared" si="5"/>
        <v>99</v>
      </c>
      <c r="P37" s="22">
        <f t="shared" si="5"/>
        <v>4862</v>
      </c>
    </row>
    <row r="38" spans="1:16" x14ac:dyDescent="0.25">
      <c r="A38" s="7">
        <v>27</v>
      </c>
      <c r="B38" s="12" t="s">
        <v>43</v>
      </c>
      <c r="C38" s="9">
        <v>0</v>
      </c>
      <c r="D38" s="22">
        <v>0</v>
      </c>
      <c r="E38" s="9">
        <v>6</v>
      </c>
      <c r="F38" s="22">
        <v>4</v>
      </c>
      <c r="G38" s="9">
        <v>0</v>
      </c>
      <c r="H38" s="22">
        <v>0</v>
      </c>
      <c r="I38" s="22">
        <f t="shared" si="4"/>
        <v>6</v>
      </c>
      <c r="J38" s="22">
        <f t="shared" si="4"/>
        <v>4</v>
      </c>
      <c r="K38" s="9">
        <v>0</v>
      </c>
      <c r="L38" s="22">
        <v>0</v>
      </c>
      <c r="M38" s="9">
        <v>0</v>
      </c>
      <c r="N38" s="22">
        <v>0</v>
      </c>
      <c r="O38" s="22">
        <f t="shared" si="5"/>
        <v>6</v>
      </c>
      <c r="P38" s="22">
        <f t="shared" si="5"/>
        <v>4</v>
      </c>
    </row>
    <row r="39" spans="1:16" x14ac:dyDescent="0.25">
      <c r="A39" s="7">
        <v>28</v>
      </c>
      <c r="B39" s="12" t="s">
        <v>44</v>
      </c>
      <c r="C39" s="9">
        <v>59</v>
      </c>
      <c r="D39" s="22">
        <v>1724</v>
      </c>
      <c r="E39" s="9">
        <v>119703</v>
      </c>
      <c r="F39" s="22">
        <v>215551</v>
      </c>
      <c r="G39" s="9">
        <v>0</v>
      </c>
      <c r="H39" s="22">
        <v>0</v>
      </c>
      <c r="I39" s="22">
        <f t="shared" si="4"/>
        <v>119762</v>
      </c>
      <c r="J39" s="22">
        <f t="shared" si="4"/>
        <v>217275</v>
      </c>
      <c r="K39" s="9">
        <v>122</v>
      </c>
      <c r="L39" s="22">
        <v>3692</v>
      </c>
      <c r="M39" s="9">
        <v>2303</v>
      </c>
      <c r="N39" s="22">
        <v>276880</v>
      </c>
      <c r="O39" s="22">
        <f t="shared" si="5"/>
        <v>122187</v>
      </c>
      <c r="P39" s="22">
        <f t="shared" si="5"/>
        <v>497847</v>
      </c>
    </row>
    <row r="40" spans="1:16" x14ac:dyDescent="0.25">
      <c r="A40" s="7">
        <v>29</v>
      </c>
      <c r="B40" s="12" t="s">
        <v>45</v>
      </c>
      <c r="C40" s="9">
        <v>0</v>
      </c>
      <c r="D40" s="22">
        <v>11043</v>
      </c>
      <c r="E40" s="9">
        <v>0</v>
      </c>
      <c r="F40" s="22">
        <v>0</v>
      </c>
      <c r="G40" s="9">
        <v>0</v>
      </c>
      <c r="H40" s="22">
        <v>0</v>
      </c>
      <c r="I40" s="22">
        <f t="shared" ref="I40:J45" si="6">C40+E40+G40</f>
        <v>0</v>
      </c>
      <c r="J40" s="22">
        <f t="shared" si="6"/>
        <v>11043</v>
      </c>
      <c r="K40" s="9">
        <v>0</v>
      </c>
      <c r="L40" s="22">
        <v>0</v>
      </c>
      <c r="M40" s="9">
        <v>9</v>
      </c>
      <c r="N40" s="22">
        <v>3664</v>
      </c>
      <c r="O40" s="22">
        <f t="shared" ref="O40:P45" si="7">I40+K40+M40</f>
        <v>9</v>
      </c>
      <c r="P40" s="22">
        <f t="shared" si="7"/>
        <v>14707</v>
      </c>
    </row>
    <row r="41" spans="1:16" x14ac:dyDescent="0.25">
      <c r="A41" s="7">
        <v>30</v>
      </c>
      <c r="B41" s="12" t="s">
        <v>46</v>
      </c>
      <c r="C41" s="9">
        <v>1863</v>
      </c>
      <c r="D41" s="22">
        <v>8704</v>
      </c>
      <c r="E41" s="9">
        <v>313329</v>
      </c>
      <c r="F41" s="22">
        <v>106724</v>
      </c>
      <c r="G41" s="9">
        <v>702</v>
      </c>
      <c r="H41" s="22">
        <v>312</v>
      </c>
      <c r="I41" s="22">
        <f t="shared" si="6"/>
        <v>315894</v>
      </c>
      <c r="J41" s="22">
        <f t="shared" si="6"/>
        <v>115740</v>
      </c>
      <c r="K41" s="9">
        <v>0</v>
      </c>
      <c r="L41" s="22">
        <v>0</v>
      </c>
      <c r="M41" s="9">
        <v>32</v>
      </c>
      <c r="N41" s="22">
        <v>108</v>
      </c>
      <c r="O41" s="22">
        <f t="shared" si="7"/>
        <v>315926</v>
      </c>
      <c r="P41" s="22">
        <f t="shared" si="7"/>
        <v>115848</v>
      </c>
    </row>
    <row r="42" spans="1:16" x14ac:dyDescent="0.25">
      <c r="A42" s="7">
        <v>31</v>
      </c>
      <c r="B42" s="12" t="s">
        <v>47</v>
      </c>
      <c r="C42" s="9">
        <v>0</v>
      </c>
      <c r="D42" s="22">
        <v>600</v>
      </c>
      <c r="E42" s="9">
        <v>1</v>
      </c>
      <c r="F42" s="22">
        <v>2</v>
      </c>
      <c r="G42" s="9">
        <v>0</v>
      </c>
      <c r="H42" s="22">
        <v>0</v>
      </c>
      <c r="I42" s="22">
        <f t="shared" si="6"/>
        <v>1</v>
      </c>
      <c r="J42" s="22">
        <f t="shared" si="6"/>
        <v>602</v>
      </c>
      <c r="K42" s="9">
        <v>0</v>
      </c>
      <c r="L42" s="22">
        <v>0</v>
      </c>
      <c r="M42" s="9">
        <v>0</v>
      </c>
      <c r="N42" s="22">
        <v>0</v>
      </c>
      <c r="O42" s="22">
        <f t="shared" si="7"/>
        <v>1</v>
      </c>
      <c r="P42" s="22">
        <f t="shared" si="7"/>
        <v>602</v>
      </c>
    </row>
    <row r="43" spans="1:16" x14ac:dyDescent="0.25">
      <c r="A43" s="7">
        <v>32</v>
      </c>
      <c r="B43" s="12" t="s">
        <v>48</v>
      </c>
      <c r="C43" s="9">
        <v>0</v>
      </c>
      <c r="D43" s="22">
        <v>0</v>
      </c>
      <c r="E43" s="9">
        <v>0</v>
      </c>
      <c r="F43" s="22">
        <v>0</v>
      </c>
      <c r="G43" s="9">
        <v>0</v>
      </c>
      <c r="H43" s="22">
        <v>0</v>
      </c>
      <c r="I43" s="22">
        <f t="shared" si="6"/>
        <v>0</v>
      </c>
      <c r="J43" s="22">
        <f t="shared" si="6"/>
        <v>0</v>
      </c>
      <c r="K43" s="9">
        <v>0</v>
      </c>
      <c r="L43" s="22">
        <v>0</v>
      </c>
      <c r="M43" s="9">
        <v>0</v>
      </c>
      <c r="N43" s="22">
        <v>0</v>
      </c>
      <c r="O43" s="22">
        <f t="shared" si="7"/>
        <v>0</v>
      </c>
      <c r="P43" s="22">
        <f t="shared" si="7"/>
        <v>0</v>
      </c>
    </row>
    <row r="44" spans="1:16" x14ac:dyDescent="0.25">
      <c r="A44" s="7">
        <v>33</v>
      </c>
      <c r="B44" s="12" t="s">
        <v>49</v>
      </c>
      <c r="C44" s="9">
        <v>5736</v>
      </c>
      <c r="D44" s="22">
        <v>55067</v>
      </c>
      <c r="E44" s="9">
        <v>82351</v>
      </c>
      <c r="F44" s="22">
        <v>50809</v>
      </c>
      <c r="G44" s="9">
        <v>0</v>
      </c>
      <c r="H44" s="22">
        <v>0</v>
      </c>
      <c r="I44" s="22">
        <f t="shared" si="6"/>
        <v>88087</v>
      </c>
      <c r="J44" s="22">
        <f t="shared" si="6"/>
        <v>105876</v>
      </c>
      <c r="K44" s="9">
        <v>32</v>
      </c>
      <c r="L44" s="22">
        <v>1904</v>
      </c>
      <c r="M44" s="9">
        <v>376</v>
      </c>
      <c r="N44" s="22">
        <v>104783</v>
      </c>
      <c r="O44" s="22">
        <f t="shared" si="7"/>
        <v>88495</v>
      </c>
      <c r="P44" s="22">
        <f t="shared" si="7"/>
        <v>212563</v>
      </c>
    </row>
    <row r="45" spans="1:16" x14ac:dyDescent="0.25">
      <c r="A45" s="7">
        <v>34</v>
      </c>
      <c r="B45" s="12" t="s">
        <v>50</v>
      </c>
      <c r="C45" s="9">
        <v>67</v>
      </c>
      <c r="D45" s="22">
        <v>83</v>
      </c>
      <c r="E45" s="9">
        <v>13</v>
      </c>
      <c r="F45" s="22">
        <v>17</v>
      </c>
      <c r="G45" s="9">
        <v>0</v>
      </c>
      <c r="H45" s="22">
        <v>0</v>
      </c>
      <c r="I45" s="22">
        <f t="shared" si="6"/>
        <v>80</v>
      </c>
      <c r="J45" s="22">
        <f t="shared" si="6"/>
        <v>100</v>
      </c>
      <c r="K45" s="9">
        <v>0</v>
      </c>
      <c r="L45" s="22">
        <v>0</v>
      </c>
      <c r="M45" s="9">
        <v>0</v>
      </c>
      <c r="N45" s="22">
        <v>0</v>
      </c>
      <c r="O45" s="22">
        <f t="shared" si="7"/>
        <v>80</v>
      </c>
      <c r="P45" s="22">
        <f t="shared" si="7"/>
        <v>100</v>
      </c>
    </row>
    <row r="46" spans="1:16" ht="15.75" x14ac:dyDescent="0.25">
      <c r="A46" s="6" t="s">
        <v>51</v>
      </c>
      <c r="B46" s="10" t="s">
        <v>27</v>
      </c>
      <c r="C46" s="11">
        <f>SUM(C24:C45)</f>
        <v>606604</v>
      </c>
      <c r="D46" s="11">
        <f t="shared" ref="D46:N46" si="8">SUM(D24:D45)</f>
        <v>2034430</v>
      </c>
      <c r="E46" s="11">
        <f t="shared" si="8"/>
        <v>1832412</v>
      </c>
      <c r="F46" s="11">
        <f t="shared" si="8"/>
        <v>2168107</v>
      </c>
      <c r="G46" s="11">
        <f t="shared" si="8"/>
        <v>3503</v>
      </c>
      <c r="H46" s="11">
        <f t="shared" si="8"/>
        <v>9399</v>
      </c>
      <c r="I46" s="11">
        <f t="shared" si="8"/>
        <v>2442519</v>
      </c>
      <c r="J46" s="11">
        <f t="shared" si="8"/>
        <v>4211936</v>
      </c>
      <c r="K46" s="11">
        <f t="shared" si="8"/>
        <v>380</v>
      </c>
      <c r="L46" s="11">
        <f t="shared" si="8"/>
        <v>18229</v>
      </c>
      <c r="M46" s="11">
        <f t="shared" si="8"/>
        <v>23227</v>
      </c>
      <c r="N46" s="11">
        <f t="shared" si="8"/>
        <v>1335878</v>
      </c>
      <c r="O46" s="24">
        <f>SUM(O24:O45)</f>
        <v>2466126</v>
      </c>
      <c r="P46" s="11">
        <f>SUM(P24:P45)</f>
        <v>5566043</v>
      </c>
    </row>
    <row r="47" spans="1:16" ht="15.75" x14ac:dyDescent="0.25">
      <c r="A47" s="6" t="s">
        <v>52</v>
      </c>
      <c r="B47" s="10" t="s">
        <v>83</v>
      </c>
      <c r="C47" s="11">
        <f>+C46+C22</f>
        <v>2912818</v>
      </c>
      <c r="D47" s="11">
        <f t="shared" ref="D47:P47" si="9">+D46+D22</f>
        <v>7959852</v>
      </c>
      <c r="E47" s="11">
        <f>+E46+E22</f>
        <v>2268085</v>
      </c>
      <c r="F47" s="11">
        <f t="shared" si="9"/>
        <v>3091924</v>
      </c>
      <c r="G47" s="11">
        <f t="shared" si="9"/>
        <v>759135</v>
      </c>
      <c r="H47" s="11">
        <f t="shared" si="9"/>
        <v>365251</v>
      </c>
      <c r="I47" s="11">
        <f t="shared" si="9"/>
        <v>5940038</v>
      </c>
      <c r="J47" s="11">
        <f t="shared" si="9"/>
        <v>11417027</v>
      </c>
      <c r="K47" s="11">
        <f t="shared" si="9"/>
        <v>6175</v>
      </c>
      <c r="L47" s="11">
        <f t="shared" si="9"/>
        <v>141549</v>
      </c>
      <c r="M47" s="11">
        <f t="shared" si="9"/>
        <v>57554</v>
      </c>
      <c r="N47" s="11">
        <f t="shared" si="9"/>
        <v>1893872</v>
      </c>
      <c r="O47" s="11">
        <f t="shared" si="9"/>
        <v>6003767</v>
      </c>
      <c r="P47" s="11">
        <f t="shared" si="9"/>
        <v>13452448</v>
      </c>
    </row>
    <row r="48" spans="1:16" ht="15.75" x14ac:dyDescent="0.25">
      <c r="A48" s="124" t="s">
        <v>54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</row>
    <row r="49" spans="1:16" x14ac:dyDescent="0.25">
      <c r="A49" s="7">
        <v>35</v>
      </c>
      <c r="B49" s="8" t="s">
        <v>55</v>
      </c>
      <c r="C49" s="9">
        <v>580636</v>
      </c>
      <c r="D49" s="22">
        <v>1504242</v>
      </c>
      <c r="E49" s="9">
        <v>137101</v>
      </c>
      <c r="F49" s="22">
        <v>225325.86</v>
      </c>
      <c r="G49" s="9">
        <v>190589</v>
      </c>
      <c r="H49" s="22">
        <v>257536.4</v>
      </c>
      <c r="I49" s="22">
        <f t="shared" ref="I49:J50" si="10">C49+E49+G49</f>
        <v>908326</v>
      </c>
      <c r="J49" s="22">
        <f t="shared" si="10"/>
        <v>1987104.2599999998</v>
      </c>
      <c r="K49" s="9">
        <v>35</v>
      </c>
      <c r="L49" s="22">
        <v>3143.22</v>
      </c>
      <c r="M49" s="9">
        <v>98</v>
      </c>
      <c r="N49" s="22">
        <v>4608</v>
      </c>
      <c r="O49" s="22">
        <f t="shared" ref="O49:P50" si="11">I49+K49+M49</f>
        <v>908459</v>
      </c>
      <c r="P49" s="22">
        <f t="shared" si="11"/>
        <v>1994855.4799999997</v>
      </c>
    </row>
    <row r="50" spans="1:16" x14ac:dyDescent="0.25">
      <c r="A50" s="7">
        <v>36</v>
      </c>
      <c r="B50" s="8" t="s">
        <v>56</v>
      </c>
      <c r="C50" s="9">
        <v>319178</v>
      </c>
      <c r="D50" s="22">
        <v>749562</v>
      </c>
      <c r="E50" s="9">
        <v>19346</v>
      </c>
      <c r="F50" s="22">
        <v>36309.47</v>
      </c>
      <c r="G50" s="9">
        <v>57684</v>
      </c>
      <c r="H50" s="22">
        <v>65949.86</v>
      </c>
      <c r="I50" s="22">
        <f t="shared" si="10"/>
        <v>396208</v>
      </c>
      <c r="J50" s="22">
        <f t="shared" si="10"/>
        <v>851821.33</v>
      </c>
      <c r="K50" s="9">
        <v>3487</v>
      </c>
      <c r="L50" s="22">
        <v>3875.75</v>
      </c>
      <c r="M50" s="9">
        <v>3</v>
      </c>
      <c r="N50" s="22">
        <v>67</v>
      </c>
      <c r="O50" s="22">
        <f t="shared" si="11"/>
        <v>399698</v>
      </c>
      <c r="P50" s="22">
        <f t="shared" si="11"/>
        <v>855764.08</v>
      </c>
    </row>
    <row r="51" spans="1:16" ht="15.75" x14ac:dyDescent="0.25">
      <c r="A51" s="6" t="s">
        <v>57</v>
      </c>
      <c r="B51" s="10" t="s">
        <v>27</v>
      </c>
      <c r="C51" s="11">
        <f>SUM(C49:C50)</f>
        <v>899814</v>
      </c>
      <c r="D51" s="24">
        <f t="shared" ref="D51:P51" si="12">SUM(D49:D50)</f>
        <v>2253804</v>
      </c>
      <c r="E51" s="11">
        <f t="shared" si="12"/>
        <v>156447</v>
      </c>
      <c r="F51" s="11">
        <f t="shared" si="12"/>
        <v>261635.33</v>
      </c>
      <c r="G51" s="11">
        <f t="shared" si="12"/>
        <v>248273</v>
      </c>
      <c r="H51" s="24">
        <f t="shared" si="12"/>
        <v>323486.26</v>
      </c>
      <c r="I51" s="11">
        <f t="shared" si="12"/>
        <v>1304534</v>
      </c>
      <c r="J51" s="11">
        <f t="shared" si="12"/>
        <v>2838925.59</v>
      </c>
      <c r="K51" s="11">
        <f t="shared" si="12"/>
        <v>3522</v>
      </c>
      <c r="L51" s="11">
        <f t="shared" si="12"/>
        <v>7018.9699999999993</v>
      </c>
      <c r="M51" s="11">
        <f t="shared" si="12"/>
        <v>101</v>
      </c>
      <c r="N51" s="11">
        <f t="shared" si="12"/>
        <v>4675</v>
      </c>
      <c r="O51" s="11">
        <f t="shared" si="12"/>
        <v>1308157</v>
      </c>
      <c r="P51" s="11">
        <f t="shared" si="12"/>
        <v>2850619.5599999996</v>
      </c>
    </row>
    <row r="52" spans="1:16" ht="15.75" x14ac:dyDescent="0.25">
      <c r="A52" s="124" t="s">
        <v>58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</row>
    <row r="53" spans="1:16" x14ac:dyDescent="0.25">
      <c r="A53" s="7">
        <v>37</v>
      </c>
      <c r="B53" s="8" t="s">
        <v>59</v>
      </c>
      <c r="C53" s="9">
        <v>2833864</v>
      </c>
      <c r="D53" s="22">
        <v>1626916</v>
      </c>
      <c r="E53" s="9">
        <v>18784</v>
      </c>
      <c r="F53" s="22">
        <v>46977.99</v>
      </c>
      <c r="G53" s="9">
        <v>987</v>
      </c>
      <c r="H53" s="22">
        <v>811.28</v>
      </c>
      <c r="I53" s="22">
        <f t="shared" ref="I53:J56" si="13">C53+E53+G53</f>
        <v>2853635</v>
      </c>
      <c r="J53" s="22">
        <f t="shared" si="13"/>
        <v>1674705.27</v>
      </c>
      <c r="K53" s="9">
        <v>255</v>
      </c>
      <c r="L53" s="22">
        <v>1466.64</v>
      </c>
      <c r="M53" s="9">
        <v>5069</v>
      </c>
      <c r="N53" s="22">
        <v>15366.19</v>
      </c>
      <c r="O53" s="22">
        <f t="shared" ref="O53:P55" si="14">I53+K53+M53</f>
        <v>2858959</v>
      </c>
      <c r="P53" s="22">
        <f t="shared" si="14"/>
        <v>1691538.0999999999</v>
      </c>
    </row>
    <row r="54" spans="1:16" x14ac:dyDescent="0.25">
      <c r="A54" s="7">
        <v>38</v>
      </c>
      <c r="B54" s="8" t="s">
        <v>60</v>
      </c>
      <c r="C54" s="9">
        <v>215</v>
      </c>
      <c r="D54" s="22">
        <v>131</v>
      </c>
      <c r="E54" s="9">
        <v>38383</v>
      </c>
      <c r="F54" s="22">
        <v>50377.13</v>
      </c>
      <c r="G54" s="9">
        <v>0</v>
      </c>
      <c r="H54" s="22">
        <v>0</v>
      </c>
      <c r="I54" s="22">
        <f t="shared" si="13"/>
        <v>38598</v>
      </c>
      <c r="J54" s="22">
        <f t="shared" si="13"/>
        <v>50508.13</v>
      </c>
      <c r="K54" s="9">
        <v>7836</v>
      </c>
      <c r="L54" s="22">
        <v>16629.77</v>
      </c>
      <c r="M54" s="9">
        <v>658</v>
      </c>
      <c r="N54" s="22">
        <v>1543</v>
      </c>
      <c r="O54" s="22">
        <f t="shared" si="14"/>
        <v>47092</v>
      </c>
      <c r="P54" s="22">
        <f t="shared" si="14"/>
        <v>68680.899999999994</v>
      </c>
    </row>
    <row r="55" spans="1:16" x14ac:dyDescent="0.25">
      <c r="A55" s="7">
        <v>43</v>
      </c>
      <c r="B55" s="8" t="s">
        <v>164</v>
      </c>
      <c r="C55" s="9">
        <v>0</v>
      </c>
      <c r="D55" s="22">
        <v>0</v>
      </c>
      <c r="E55" s="9"/>
      <c r="F55" s="22"/>
      <c r="G55" s="9"/>
      <c r="H55" s="22"/>
      <c r="I55" s="22">
        <f t="shared" si="13"/>
        <v>0</v>
      </c>
      <c r="J55" s="22">
        <f t="shared" si="13"/>
        <v>0</v>
      </c>
      <c r="K55" s="9"/>
      <c r="L55" s="22"/>
      <c r="M55" s="9"/>
      <c r="N55" s="22"/>
      <c r="O55" s="9">
        <f t="shared" si="14"/>
        <v>0</v>
      </c>
      <c r="P55" s="22">
        <f t="shared" si="14"/>
        <v>0</v>
      </c>
    </row>
    <row r="56" spans="1:16" ht="15.75" x14ac:dyDescent="0.25">
      <c r="A56" s="6" t="s">
        <v>61</v>
      </c>
      <c r="B56" s="10" t="s">
        <v>27</v>
      </c>
      <c r="C56" s="11">
        <f>SUM(C53:C55)</f>
        <v>2834079</v>
      </c>
      <c r="D56" s="24">
        <f t="shared" ref="D56:P56" si="15">SUM(D53:D55)</f>
        <v>1627047</v>
      </c>
      <c r="E56" s="11">
        <f t="shared" si="15"/>
        <v>57167</v>
      </c>
      <c r="F56" s="24">
        <f t="shared" si="15"/>
        <v>97355.12</v>
      </c>
      <c r="G56" s="11">
        <f t="shared" si="15"/>
        <v>987</v>
      </c>
      <c r="H56" s="24">
        <f t="shared" si="15"/>
        <v>811.28</v>
      </c>
      <c r="I56" s="24">
        <f t="shared" si="13"/>
        <v>2892233</v>
      </c>
      <c r="J56" s="24">
        <f t="shared" si="13"/>
        <v>1725213.4000000001</v>
      </c>
      <c r="K56" s="11">
        <f t="shared" si="15"/>
        <v>8091</v>
      </c>
      <c r="L56" s="24">
        <f t="shared" si="15"/>
        <v>18096.41</v>
      </c>
      <c r="M56" s="11">
        <f t="shared" si="15"/>
        <v>5727</v>
      </c>
      <c r="N56" s="24">
        <f t="shared" si="15"/>
        <v>16909.190000000002</v>
      </c>
      <c r="O56" s="11">
        <f t="shared" si="15"/>
        <v>2906051</v>
      </c>
      <c r="P56" s="24">
        <f t="shared" si="15"/>
        <v>1760218.9999999998</v>
      </c>
    </row>
    <row r="57" spans="1:16" ht="15.75" x14ac:dyDescent="0.25">
      <c r="A57" s="124" t="s">
        <v>84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</row>
    <row r="58" spans="1:16" x14ac:dyDescent="0.25">
      <c r="A58" s="7">
        <v>39</v>
      </c>
      <c r="B58" s="8" t="s">
        <v>63</v>
      </c>
      <c r="C58" s="9">
        <v>12</v>
      </c>
      <c r="D58" s="22">
        <v>95</v>
      </c>
      <c r="E58" s="9">
        <v>197786</v>
      </c>
      <c r="F58" s="22">
        <v>289813</v>
      </c>
      <c r="G58" s="9">
        <v>0</v>
      </c>
      <c r="H58" s="22">
        <v>0</v>
      </c>
      <c r="I58" s="22">
        <f t="shared" ref="I58:J66" si="16">C58+E58+G58</f>
        <v>197798</v>
      </c>
      <c r="J58" s="22">
        <f t="shared" si="16"/>
        <v>289908</v>
      </c>
      <c r="K58" s="9">
        <v>60</v>
      </c>
      <c r="L58" s="22">
        <v>2852</v>
      </c>
      <c r="M58" s="9">
        <v>2033</v>
      </c>
      <c r="N58" s="22">
        <v>80572</v>
      </c>
      <c r="O58" s="22">
        <f t="shared" ref="O58:P66" si="17">I58+K58+M58</f>
        <v>199891</v>
      </c>
      <c r="P58" s="22">
        <f t="shared" si="17"/>
        <v>373332</v>
      </c>
    </row>
    <row r="59" spans="1:16" x14ac:dyDescent="0.25">
      <c r="A59" s="7">
        <v>40</v>
      </c>
      <c r="B59" s="8" t="s">
        <v>64</v>
      </c>
      <c r="C59" s="9">
        <v>0</v>
      </c>
      <c r="D59" s="22">
        <v>0</v>
      </c>
      <c r="E59" s="9">
        <v>37731</v>
      </c>
      <c r="F59" s="22">
        <v>18274</v>
      </c>
      <c r="G59" s="9">
        <v>0</v>
      </c>
      <c r="H59" s="22">
        <v>0</v>
      </c>
      <c r="I59" s="22">
        <f t="shared" si="16"/>
        <v>37731</v>
      </c>
      <c r="J59" s="22">
        <f t="shared" si="16"/>
        <v>18274</v>
      </c>
      <c r="K59" s="9">
        <v>0</v>
      </c>
      <c r="L59" s="22">
        <v>0</v>
      </c>
      <c r="M59" s="9">
        <v>0</v>
      </c>
      <c r="N59" s="22">
        <v>0</v>
      </c>
      <c r="O59" s="22">
        <f t="shared" si="17"/>
        <v>37731</v>
      </c>
      <c r="P59" s="22">
        <f t="shared" si="17"/>
        <v>18274</v>
      </c>
    </row>
    <row r="60" spans="1:16" x14ac:dyDescent="0.25">
      <c r="A60" s="7">
        <v>41</v>
      </c>
      <c r="B60" s="8" t="s">
        <v>65</v>
      </c>
      <c r="C60" s="9">
        <v>0</v>
      </c>
      <c r="D60" s="22">
        <v>0</v>
      </c>
      <c r="E60" s="9">
        <v>72191</v>
      </c>
      <c r="F60" s="22">
        <v>29306</v>
      </c>
      <c r="G60" s="9">
        <v>0</v>
      </c>
      <c r="H60" s="22">
        <v>0</v>
      </c>
      <c r="I60" s="22">
        <f t="shared" si="16"/>
        <v>72191</v>
      </c>
      <c r="J60" s="22">
        <f t="shared" si="16"/>
        <v>29306</v>
      </c>
      <c r="K60" s="9">
        <v>0</v>
      </c>
      <c r="L60" s="22">
        <v>0</v>
      </c>
      <c r="M60" s="9">
        <v>0</v>
      </c>
      <c r="N60" s="22">
        <v>0</v>
      </c>
      <c r="O60" s="22">
        <f t="shared" si="17"/>
        <v>72191</v>
      </c>
      <c r="P60" s="22">
        <f t="shared" si="17"/>
        <v>29306</v>
      </c>
    </row>
    <row r="61" spans="1:16" x14ac:dyDescent="0.25">
      <c r="A61" s="7">
        <v>42</v>
      </c>
      <c r="B61" s="8" t="s">
        <v>66</v>
      </c>
      <c r="C61" s="9">
        <v>0</v>
      </c>
      <c r="D61" s="22">
        <v>1523</v>
      </c>
      <c r="E61" s="9">
        <v>86881</v>
      </c>
      <c r="F61" s="22">
        <v>33102</v>
      </c>
      <c r="G61" s="9">
        <v>0</v>
      </c>
      <c r="H61" s="22">
        <v>0</v>
      </c>
      <c r="I61" s="22">
        <f t="shared" si="16"/>
        <v>86881</v>
      </c>
      <c r="J61" s="22">
        <f t="shared" si="16"/>
        <v>34625</v>
      </c>
      <c r="K61" s="9">
        <v>0</v>
      </c>
      <c r="L61" s="22">
        <v>0</v>
      </c>
      <c r="M61" s="9">
        <v>0</v>
      </c>
      <c r="N61" s="22">
        <v>0</v>
      </c>
      <c r="O61" s="22">
        <f t="shared" si="17"/>
        <v>86881</v>
      </c>
      <c r="P61" s="22">
        <f t="shared" si="17"/>
        <v>34625</v>
      </c>
    </row>
    <row r="62" spans="1:16" x14ac:dyDescent="0.25">
      <c r="A62" s="7">
        <v>43</v>
      </c>
      <c r="B62" s="8" t="s">
        <v>67</v>
      </c>
      <c r="C62" s="9">
        <v>0</v>
      </c>
      <c r="D62" s="22">
        <v>0</v>
      </c>
      <c r="E62" s="9">
        <v>33559</v>
      </c>
      <c r="F62" s="22">
        <v>7971</v>
      </c>
      <c r="G62" s="9">
        <v>0</v>
      </c>
      <c r="H62" s="22">
        <v>0</v>
      </c>
      <c r="I62" s="22">
        <f t="shared" si="16"/>
        <v>33559</v>
      </c>
      <c r="J62" s="22">
        <f t="shared" si="16"/>
        <v>7971</v>
      </c>
      <c r="K62" s="9">
        <v>0</v>
      </c>
      <c r="L62" s="22">
        <v>0</v>
      </c>
      <c r="M62" s="9">
        <v>0</v>
      </c>
      <c r="N62" s="22">
        <v>0</v>
      </c>
      <c r="O62" s="22">
        <f t="shared" si="17"/>
        <v>33559</v>
      </c>
      <c r="P62" s="22">
        <f t="shared" si="17"/>
        <v>7971</v>
      </c>
    </row>
    <row r="63" spans="1:16" x14ac:dyDescent="0.25">
      <c r="A63" s="7">
        <v>44</v>
      </c>
      <c r="B63" s="8" t="s">
        <v>68</v>
      </c>
      <c r="C63" s="9">
        <v>110</v>
      </c>
      <c r="D63" s="22">
        <v>1403</v>
      </c>
      <c r="E63" s="9">
        <v>0</v>
      </c>
      <c r="F63" s="22">
        <v>0</v>
      </c>
      <c r="G63" s="9">
        <v>0</v>
      </c>
      <c r="H63" s="22">
        <v>0</v>
      </c>
      <c r="I63" s="22">
        <f t="shared" si="16"/>
        <v>110</v>
      </c>
      <c r="J63" s="22">
        <f t="shared" si="16"/>
        <v>1403</v>
      </c>
      <c r="K63" s="9">
        <v>0</v>
      </c>
      <c r="L63" s="22">
        <v>0</v>
      </c>
      <c r="M63" s="9">
        <v>9</v>
      </c>
      <c r="N63" s="22">
        <v>28</v>
      </c>
      <c r="O63" s="22">
        <f t="shared" si="17"/>
        <v>119</v>
      </c>
      <c r="P63" s="22">
        <f t="shared" si="17"/>
        <v>1431</v>
      </c>
    </row>
    <row r="64" spans="1:16" x14ac:dyDescent="0.25">
      <c r="A64" s="7">
        <v>45</v>
      </c>
      <c r="B64" s="8" t="s">
        <v>69</v>
      </c>
      <c r="C64" s="9">
        <v>0</v>
      </c>
      <c r="D64" s="22">
        <v>0</v>
      </c>
      <c r="E64" s="9">
        <v>31831</v>
      </c>
      <c r="F64" s="22">
        <v>8459</v>
      </c>
      <c r="G64" s="9">
        <v>0</v>
      </c>
      <c r="H64" s="22">
        <v>0</v>
      </c>
      <c r="I64" s="22">
        <f t="shared" si="16"/>
        <v>31831</v>
      </c>
      <c r="J64" s="22">
        <f t="shared" si="16"/>
        <v>8459</v>
      </c>
      <c r="K64" s="9">
        <v>0</v>
      </c>
      <c r="L64" s="22">
        <v>0</v>
      </c>
      <c r="M64" s="9">
        <v>2875</v>
      </c>
      <c r="N64" s="22">
        <v>1304</v>
      </c>
      <c r="O64" s="22">
        <f t="shared" si="17"/>
        <v>34706</v>
      </c>
      <c r="P64" s="22">
        <f t="shared" si="17"/>
        <v>9763</v>
      </c>
    </row>
    <row r="65" spans="1:16" ht="15.75" x14ac:dyDescent="0.25">
      <c r="A65" s="7">
        <v>46</v>
      </c>
      <c r="B65" s="45" t="s">
        <v>71</v>
      </c>
      <c r="C65" s="9">
        <v>0</v>
      </c>
      <c r="D65" s="22">
        <v>0</v>
      </c>
      <c r="E65" s="9">
        <v>22124</v>
      </c>
      <c r="F65" s="22">
        <v>3849</v>
      </c>
      <c r="G65" s="9">
        <v>0</v>
      </c>
      <c r="H65" s="22">
        <v>0</v>
      </c>
      <c r="I65" s="22">
        <f t="shared" si="16"/>
        <v>22124</v>
      </c>
      <c r="J65" s="22">
        <f t="shared" si="16"/>
        <v>3849</v>
      </c>
      <c r="K65" s="9">
        <v>0</v>
      </c>
      <c r="L65" s="22">
        <v>0</v>
      </c>
      <c r="M65" s="9">
        <v>0</v>
      </c>
      <c r="N65" s="22">
        <v>0</v>
      </c>
      <c r="O65" s="22">
        <f t="shared" si="17"/>
        <v>22124</v>
      </c>
      <c r="P65" s="22">
        <f t="shared" si="17"/>
        <v>3849</v>
      </c>
    </row>
    <row r="66" spans="1:16" ht="15.75" x14ac:dyDescent="0.25">
      <c r="A66" s="7">
        <v>47</v>
      </c>
      <c r="B66" s="45" t="s">
        <v>72</v>
      </c>
      <c r="C66" s="9">
        <v>0</v>
      </c>
      <c r="D66" s="22">
        <v>0</v>
      </c>
      <c r="E66" s="9">
        <v>53835</v>
      </c>
      <c r="F66" s="22">
        <v>17358</v>
      </c>
      <c r="G66" s="9">
        <v>0</v>
      </c>
      <c r="H66" s="22">
        <v>0</v>
      </c>
      <c r="I66" s="22">
        <f t="shared" si="16"/>
        <v>53835</v>
      </c>
      <c r="J66" s="22">
        <f t="shared" si="16"/>
        <v>17358</v>
      </c>
      <c r="K66" s="9">
        <v>98</v>
      </c>
      <c r="L66" s="22">
        <v>34</v>
      </c>
      <c r="M66" s="9">
        <v>550</v>
      </c>
      <c r="N66" s="22">
        <v>200</v>
      </c>
      <c r="O66" s="22">
        <f t="shared" si="17"/>
        <v>54483</v>
      </c>
      <c r="P66" s="22">
        <f t="shared" si="17"/>
        <v>17592</v>
      </c>
    </row>
    <row r="67" spans="1:16" ht="15.75" x14ac:dyDescent="0.25">
      <c r="A67" s="6" t="s">
        <v>73</v>
      </c>
      <c r="B67" s="10" t="s">
        <v>27</v>
      </c>
      <c r="C67" s="11">
        <f t="shared" ref="C67:D67" si="18">SUM(C58:C66)</f>
        <v>122</v>
      </c>
      <c r="D67" s="11">
        <f t="shared" si="18"/>
        <v>3021</v>
      </c>
      <c r="E67" s="11">
        <f>SUM(E58:E66)</f>
        <v>535938</v>
      </c>
      <c r="F67" s="24">
        <f>SUM(F58:F66)</f>
        <v>408132</v>
      </c>
      <c r="G67" s="24">
        <f t="shared" ref="G67:P67" si="19">SUM(G58:G66)</f>
        <v>0</v>
      </c>
      <c r="H67" s="24">
        <f t="shared" si="19"/>
        <v>0</v>
      </c>
      <c r="I67" s="24">
        <f t="shared" si="19"/>
        <v>536060</v>
      </c>
      <c r="J67" s="24">
        <f t="shared" si="19"/>
        <v>411153</v>
      </c>
      <c r="K67" s="24">
        <f t="shared" si="19"/>
        <v>158</v>
      </c>
      <c r="L67" s="24">
        <f t="shared" si="19"/>
        <v>2886</v>
      </c>
      <c r="M67" s="24">
        <f t="shared" si="19"/>
        <v>5467</v>
      </c>
      <c r="N67" s="24">
        <f t="shared" si="19"/>
        <v>82104</v>
      </c>
      <c r="O67" s="24">
        <f t="shared" si="19"/>
        <v>541685</v>
      </c>
      <c r="P67" s="24">
        <f t="shared" si="19"/>
        <v>496143</v>
      </c>
    </row>
    <row r="68" spans="1:16" ht="15.75" x14ac:dyDescent="0.25">
      <c r="A68" s="127" t="s">
        <v>74</v>
      </c>
      <c r="B68" s="127"/>
      <c r="C68" s="11">
        <f t="shared" ref="C68:P68" si="20">+C67+C56+C51+C47</f>
        <v>6646833</v>
      </c>
      <c r="D68" s="11">
        <f t="shared" si="20"/>
        <v>11843724</v>
      </c>
      <c r="E68" s="11">
        <f t="shared" si="20"/>
        <v>3017637</v>
      </c>
      <c r="F68" s="11">
        <f t="shared" si="20"/>
        <v>3859046.45</v>
      </c>
      <c r="G68" s="11">
        <f t="shared" si="20"/>
        <v>1008395</v>
      </c>
      <c r="H68" s="11">
        <f t="shared" si="20"/>
        <v>689548.54</v>
      </c>
      <c r="I68" s="24">
        <f t="shared" si="20"/>
        <v>10672865</v>
      </c>
      <c r="J68" s="11">
        <f t="shared" si="20"/>
        <v>16392318.99</v>
      </c>
      <c r="K68" s="11">
        <f t="shared" si="20"/>
        <v>17946</v>
      </c>
      <c r="L68" s="11">
        <f t="shared" si="20"/>
        <v>169550.38</v>
      </c>
      <c r="M68" s="11">
        <f t="shared" si="20"/>
        <v>68849</v>
      </c>
      <c r="N68" s="11">
        <f t="shared" si="20"/>
        <v>1997560.19</v>
      </c>
      <c r="O68" s="11">
        <f t="shared" si="20"/>
        <v>10759660</v>
      </c>
      <c r="P68" s="11">
        <f t="shared" si="20"/>
        <v>18559429.559999999</v>
      </c>
    </row>
  </sheetData>
  <mergeCells count="22">
    <mergeCell ref="A1:P1"/>
    <mergeCell ref="A2:P2"/>
    <mergeCell ref="A3:P3"/>
    <mergeCell ref="A4:P4"/>
    <mergeCell ref="G5:H5"/>
    <mergeCell ref="L5:M5"/>
    <mergeCell ref="A48:P48"/>
    <mergeCell ref="A52:P52"/>
    <mergeCell ref="A57:P57"/>
    <mergeCell ref="A68:B68"/>
    <mergeCell ref="O6:P7"/>
    <mergeCell ref="C7:D7"/>
    <mergeCell ref="E7:F7"/>
    <mergeCell ref="G7:H7"/>
    <mergeCell ref="A9:P9"/>
    <mergeCell ref="A23:P23"/>
    <mergeCell ref="A6:A8"/>
    <mergeCell ref="B6:B8"/>
    <mergeCell ref="C6:H6"/>
    <mergeCell ref="I6:J7"/>
    <mergeCell ref="K6:L7"/>
    <mergeCell ref="M6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45FB-7B9C-4261-803A-B0091ACDDE16}">
  <dimension ref="A1:L66"/>
  <sheetViews>
    <sheetView topLeftCell="A43" workbookViewId="0">
      <selection activeCell="K66" sqref="K66"/>
    </sheetView>
  </sheetViews>
  <sheetFormatPr defaultRowHeight="15" x14ac:dyDescent="0.25"/>
  <cols>
    <col min="2" max="2" width="40.140625" bestFit="1" customWidth="1"/>
    <col min="3" max="3" width="9" bestFit="1" customWidth="1"/>
    <col min="4" max="4" width="10.140625" bestFit="1" customWidth="1"/>
    <col min="5" max="5" width="6.7109375" bestFit="1" customWidth="1"/>
    <col min="6" max="6" width="9" bestFit="1" customWidth="1"/>
    <col min="7" max="7" width="5.5703125" bestFit="1" customWidth="1"/>
    <col min="8" max="9" width="6.7109375" bestFit="1" customWidth="1"/>
    <col min="10" max="10" width="9" bestFit="1" customWidth="1"/>
    <col min="11" max="11" width="13.28515625" bestFit="1" customWidth="1"/>
    <col min="12" max="12" width="10.140625" bestFit="1" customWidth="1"/>
  </cols>
  <sheetData>
    <row r="1" spans="1:12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x14ac:dyDescent="0.25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x14ac:dyDescent="0.25">
      <c r="A3" s="147" t="s">
        <v>165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x14ac:dyDescent="0.25">
      <c r="A4" s="146" t="s">
        <v>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A5" s="46"/>
      <c r="B5" s="47"/>
      <c r="C5" s="46"/>
      <c r="D5" s="48"/>
      <c r="E5" s="46"/>
      <c r="F5" s="48"/>
      <c r="G5" s="46"/>
      <c r="H5" s="48"/>
      <c r="I5" s="148" t="s">
        <v>76</v>
      </c>
      <c r="J5" s="148"/>
      <c r="K5" s="49" t="s">
        <v>166</v>
      </c>
      <c r="L5" s="48"/>
    </row>
    <row r="6" spans="1:12" x14ac:dyDescent="0.25">
      <c r="A6" s="149" t="s">
        <v>5</v>
      </c>
      <c r="B6" s="150" t="s">
        <v>6</v>
      </c>
      <c r="C6" s="145" t="s">
        <v>167</v>
      </c>
      <c r="D6" s="145"/>
      <c r="E6" s="145" t="s">
        <v>168</v>
      </c>
      <c r="F6" s="145"/>
      <c r="G6" s="145" t="s">
        <v>169</v>
      </c>
      <c r="H6" s="145"/>
      <c r="I6" s="145" t="s">
        <v>170</v>
      </c>
      <c r="J6" s="145"/>
      <c r="K6" s="145" t="s">
        <v>171</v>
      </c>
      <c r="L6" s="145"/>
    </row>
    <row r="7" spans="1:12" x14ac:dyDescent="0.25">
      <c r="A7" s="149"/>
      <c r="B7" s="150"/>
      <c r="C7" s="50" t="s">
        <v>140</v>
      </c>
      <c r="D7" s="51" t="s">
        <v>141</v>
      </c>
      <c r="E7" s="50" t="s">
        <v>140</v>
      </c>
      <c r="F7" s="51" t="s">
        <v>141</v>
      </c>
      <c r="G7" s="50" t="s">
        <v>140</v>
      </c>
      <c r="H7" s="51" t="s">
        <v>141</v>
      </c>
      <c r="I7" s="50" t="s">
        <v>140</v>
      </c>
      <c r="J7" s="51" t="s">
        <v>141</v>
      </c>
      <c r="K7" s="50" t="s">
        <v>140</v>
      </c>
      <c r="L7" s="51" t="s">
        <v>141</v>
      </c>
    </row>
    <row r="8" spans="1:12" x14ac:dyDescent="0.25">
      <c r="A8" s="131" t="s">
        <v>13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</row>
    <row r="9" spans="1:12" x14ac:dyDescent="0.25">
      <c r="A9" s="27">
        <v>1</v>
      </c>
      <c r="B9" s="26" t="s">
        <v>14</v>
      </c>
      <c r="C9" s="52">
        <v>128715</v>
      </c>
      <c r="D9" s="53">
        <v>824321</v>
      </c>
      <c r="E9" s="52">
        <v>2210</v>
      </c>
      <c r="F9" s="53">
        <v>271780</v>
      </c>
      <c r="G9" s="52">
        <v>0</v>
      </c>
      <c r="H9" s="53">
        <v>0</v>
      </c>
      <c r="I9" s="52">
        <v>376</v>
      </c>
      <c r="J9" s="53">
        <v>129414</v>
      </c>
      <c r="K9" s="52">
        <v>131301</v>
      </c>
      <c r="L9" s="53">
        <v>1225515</v>
      </c>
    </row>
    <row r="10" spans="1:12" x14ac:dyDescent="0.25">
      <c r="A10" s="27">
        <v>2</v>
      </c>
      <c r="B10" s="26" t="s">
        <v>15</v>
      </c>
      <c r="C10" s="52">
        <v>22060</v>
      </c>
      <c r="D10" s="53">
        <v>108798</v>
      </c>
      <c r="E10" s="52">
        <v>569</v>
      </c>
      <c r="F10" s="53">
        <v>72002</v>
      </c>
      <c r="G10" s="52">
        <v>0</v>
      </c>
      <c r="H10" s="53">
        <v>0</v>
      </c>
      <c r="I10" s="52">
        <v>267</v>
      </c>
      <c r="J10" s="53">
        <v>17010</v>
      </c>
      <c r="K10" s="52">
        <v>22896</v>
      </c>
      <c r="L10" s="53">
        <v>197810</v>
      </c>
    </row>
    <row r="11" spans="1:12" x14ac:dyDescent="0.25">
      <c r="A11" s="27">
        <v>3</v>
      </c>
      <c r="B11" s="26" t="s">
        <v>16</v>
      </c>
      <c r="C11" s="52">
        <v>3169</v>
      </c>
      <c r="D11" s="53">
        <v>56247</v>
      </c>
      <c r="E11" s="52">
        <v>97</v>
      </c>
      <c r="F11" s="53">
        <v>14594</v>
      </c>
      <c r="G11" s="52">
        <v>0</v>
      </c>
      <c r="H11" s="53">
        <v>0</v>
      </c>
      <c r="I11" s="52">
        <v>17</v>
      </c>
      <c r="J11" s="53">
        <v>12654</v>
      </c>
      <c r="K11" s="52">
        <v>3283</v>
      </c>
      <c r="L11" s="53">
        <v>83495</v>
      </c>
    </row>
    <row r="12" spans="1:12" x14ac:dyDescent="0.25">
      <c r="A12" s="27">
        <v>4</v>
      </c>
      <c r="B12" s="26" t="s">
        <v>17</v>
      </c>
      <c r="C12" s="52">
        <v>26258</v>
      </c>
      <c r="D12" s="53">
        <v>271731</v>
      </c>
      <c r="E12" s="52">
        <v>1565</v>
      </c>
      <c r="F12" s="53">
        <v>138300</v>
      </c>
      <c r="G12" s="52">
        <v>276</v>
      </c>
      <c r="H12" s="53">
        <v>15306</v>
      </c>
      <c r="I12" s="52">
        <v>391</v>
      </c>
      <c r="J12" s="53">
        <v>133862</v>
      </c>
      <c r="K12" s="52">
        <v>28490</v>
      </c>
      <c r="L12" s="53">
        <v>559199</v>
      </c>
    </row>
    <row r="13" spans="1:12" x14ac:dyDescent="0.25">
      <c r="A13" s="27">
        <v>5</v>
      </c>
      <c r="B13" s="26" t="s">
        <v>18</v>
      </c>
      <c r="C13" s="52">
        <v>16479</v>
      </c>
      <c r="D13" s="53">
        <v>136819</v>
      </c>
      <c r="E13" s="52">
        <v>655</v>
      </c>
      <c r="F13" s="53">
        <v>53621</v>
      </c>
      <c r="G13" s="52">
        <v>41</v>
      </c>
      <c r="H13" s="53">
        <v>4639</v>
      </c>
      <c r="I13" s="52">
        <v>23</v>
      </c>
      <c r="J13" s="53">
        <v>11645</v>
      </c>
      <c r="K13" s="52">
        <v>17198</v>
      </c>
      <c r="L13" s="53">
        <v>206724</v>
      </c>
    </row>
    <row r="14" spans="1:12" x14ac:dyDescent="0.25">
      <c r="A14" s="27">
        <v>6</v>
      </c>
      <c r="B14" s="26" t="s">
        <v>19</v>
      </c>
      <c r="C14" s="52">
        <v>7146</v>
      </c>
      <c r="D14" s="53">
        <v>88154</v>
      </c>
      <c r="E14" s="52">
        <v>364</v>
      </c>
      <c r="F14" s="53">
        <v>58932</v>
      </c>
      <c r="G14" s="52">
        <v>0</v>
      </c>
      <c r="H14" s="53">
        <v>0</v>
      </c>
      <c r="I14" s="52">
        <v>60</v>
      </c>
      <c r="J14" s="53">
        <v>36873</v>
      </c>
      <c r="K14" s="52">
        <v>7570</v>
      </c>
      <c r="L14" s="53">
        <v>183959</v>
      </c>
    </row>
    <row r="15" spans="1:12" x14ac:dyDescent="0.25">
      <c r="A15" s="27">
        <v>7</v>
      </c>
      <c r="B15" s="26" t="s">
        <v>20</v>
      </c>
      <c r="C15" s="52">
        <v>7399</v>
      </c>
      <c r="D15" s="53">
        <v>37236</v>
      </c>
      <c r="E15" s="52">
        <v>84</v>
      </c>
      <c r="F15" s="53">
        <v>15248</v>
      </c>
      <c r="G15" s="52">
        <v>0</v>
      </c>
      <c r="H15" s="53">
        <v>0</v>
      </c>
      <c r="I15" s="52">
        <v>15</v>
      </c>
      <c r="J15" s="53">
        <v>16979</v>
      </c>
      <c r="K15" s="52">
        <v>7498</v>
      </c>
      <c r="L15" s="53">
        <v>69463</v>
      </c>
    </row>
    <row r="16" spans="1:12" x14ac:dyDescent="0.25">
      <c r="A16" s="27">
        <v>8</v>
      </c>
      <c r="B16" s="26" t="s">
        <v>21</v>
      </c>
      <c r="C16" s="52">
        <v>78200</v>
      </c>
      <c r="D16" s="53">
        <v>541274</v>
      </c>
      <c r="E16" s="52">
        <v>13444</v>
      </c>
      <c r="F16" s="53">
        <v>407047</v>
      </c>
      <c r="G16" s="52">
        <v>0</v>
      </c>
      <c r="H16" s="53">
        <v>0</v>
      </c>
      <c r="I16" s="52">
        <v>818</v>
      </c>
      <c r="J16" s="53">
        <v>236590</v>
      </c>
      <c r="K16" s="52">
        <v>92462</v>
      </c>
      <c r="L16" s="53">
        <v>1184911</v>
      </c>
    </row>
    <row r="17" spans="1:12" x14ac:dyDescent="0.25">
      <c r="A17" s="27">
        <v>9</v>
      </c>
      <c r="B17" s="26" t="s">
        <v>22</v>
      </c>
      <c r="C17" s="52">
        <v>4729</v>
      </c>
      <c r="D17" s="53">
        <v>42171</v>
      </c>
      <c r="E17" s="52">
        <v>122</v>
      </c>
      <c r="F17" s="53">
        <v>15794</v>
      </c>
      <c r="G17" s="52">
        <v>0</v>
      </c>
      <c r="H17" s="53">
        <v>0</v>
      </c>
      <c r="I17" s="52">
        <v>23</v>
      </c>
      <c r="J17" s="53">
        <v>6985</v>
      </c>
      <c r="K17" s="52">
        <v>4874</v>
      </c>
      <c r="L17" s="53">
        <v>64950</v>
      </c>
    </row>
    <row r="18" spans="1:12" x14ac:dyDescent="0.25">
      <c r="A18" s="27">
        <v>10</v>
      </c>
      <c r="B18" s="26" t="s">
        <v>23</v>
      </c>
      <c r="C18" s="52">
        <v>26766</v>
      </c>
      <c r="D18" s="53">
        <v>215662</v>
      </c>
      <c r="E18" s="52">
        <v>1094</v>
      </c>
      <c r="F18" s="53">
        <v>117504</v>
      </c>
      <c r="G18" s="52">
        <v>0</v>
      </c>
      <c r="H18" s="53">
        <v>0</v>
      </c>
      <c r="I18" s="52">
        <v>141</v>
      </c>
      <c r="J18" s="53">
        <v>80935</v>
      </c>
      <c r="K18" s="52">
        <v>28001</v>
      </c>
      <c r="L18" s="53">
        <v>414101</v>
      </c>
    </row>
    <row r="19" spans="1:12" x14ac:dyDescent="0.25">
      <c r="A19" s="27">
        <v>11</v>
      </c>
      <c r="B19" s="26" t="s">
        <v>24</v>
      </c>
      <c r="C19" s="52">
        <v>27849</v>
      </c>
      <c r="D19" s="53">
        <v>206777</v>
      </c>
      <c r="E19" s="52">
        <v>1457</v>
      </c>
      <c r="F19" s="53">
        <v>121578</v>
      </c>
      <c r="G19" s="52">
        <v>0</v>
      </c>
      <c r="H19" s="53">
        <v>0</v>
      </c>
      <c r="I19" s="52">
        <v>10</v>
      </c>
      <c r="J19" s="53">
        <v>5845</v>
      </c>
      <c r="K19" s="52">
        <v>29316</v>
      </c>
      <c r="L19" s="53">
        <v>334200</v>
      </c>
    </row>
    <row r="20" spans="1:12" x14ac:dyDescent="0.25">
      <c r="A20" s="27">
        <v>12</v>
      </c>
      <c r="B20" s="26" t="s">
        <v>25</v>
      </c>
      <c r="C20" s="52">
        <v>93949</v>
      </c>
      <c r="D20" s="53">
        <v>1243712</v>
      </c>
      <c r="E20" s="52">
        <v>5370</v>
      </c>
      <c r="F20" s="53">
        <v>541799</v>
      </c>
      <c r="G20" s="52">
        <v>50</v>
      </c>
      <c r="H20" s="53">
        <v>268</v>
      </c>
      <c r="I20" s="52">
        <v>953</v>
      </c>
      <c r="J20" s="53">
        <v>3057352</v>
      </c>
      <c r="K20" s="52">
        <v>100322</v>
      </c>
      <c r="L20" s="53">
        <v>4843131</v>
      </c>
    </row>
    <row r="21" spans="1:12" x14ac:dyDescent="0.25">
      <c r="A21" s="21" t="s">
        <v>26</v>
      </c>
      <c r="B21" s="54" t="s">
        <v>27</v>
      </c>
      <c r="C21" s="55">
        <f>SUM(C9:C20)</f>
        <v>442719</v>
      </c>
      <c r="D21" s="55">
        <f t="shared" ref="D21:J21" si="0">SUM(D9:D20)</f>
        <v>3772902</v>
      </c>
      <c r="E21" s="55">
        <f t="shared" si="0"/>
        <v>27031</v>
      </c>
      <c r="F21" s="55">
        <f t="shared" si="0"/>
        <v>1828199</v>
      </c>
      <c r="G21" s="55">
        <f t="shared" si="0"/>
        <v>367</v>
      </c>
      <c r="H21" s="56">
        <f t="shared" si="0"/>
        <v>20213</v>
      </c>
      <c r="I21" s="55">
        <f>SUM(I9:I20)</f>
        <v>3094</v>
      </c>
      <c r="J21" s="56">
        <f t="shared" si="0"/>
        <v>3746144</v>
      </c>
      <c r="K21" s="55">
        <f>SUM(K9:K20)</f>
        <v>473211</v>
      </c>
      <c r="L21" s="55">
        <f>SUM(L9:L20)</f>
        <v>9367458</v>
      </c>
    </row>
    <row r="22" spans="1:12" x14ac:dyDescent="0.25">
      <c r="A22" s="131" t="s">
        <v>81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</row>
    <row r="23" spans="1:12" x14ac:dyDescent="0.25">
      <c r="A23" s="27">
        <v>13</v>
      </c>
      <c r="B23" s="26" t="s">
        <v>29</v>
      </c>
      <c r="C23" s="52">
        <v>26021</v>
      </c>
      <c r="D23" s="53">
        <v>662054</v>
      </c>
      <c r="E23" s="52">
        <v>8310</v>
      </c>
      <c r="F23" s="53">
        <v>530351</v>
      </c>
      <c r="G23" s="52">
        <v>0</v>
      </c>
      <c r="H23" s="53">
        <v>0</v>
      </c>
      <c r="I23" s="52">
        <v>1987</v>
      </c>
      <c r="J23" s="53">
        <v>151661</v>
      </c>
      <c r="K23" s="52">
        <v>36318</v>
      </c>
      <c r="L23" s="53">
        <v>1344066</v>
      </c>
    </row>
    <row r="24" spans="1:12" x14ac:dyDescent="0.25">
      <c r="A24" s="27">
        <v>14</v>
      </c>
      <c r="B24" s="26" t="s">
        <v>30</v>
      </c>
      <c r="C24" s="52">
        <v>51994</v>
      </c>
      <c r="D24" s="53">
        <v>62130</v>
      </c>
      <c r="E24" s="52">
        <v>149</v>
      </c>
      <c r="F24" s="53">
        <v>6864</v>
      </c>
      <c r="G24" s="52">
        <v>0</v>
      </c>
      <c r="H24" s="53">
        <v>0</v>
      </c>
      <c r="I24" s="52">
        <v>59</v>
      </c>
      <c r="J24" s="53">
        <v>3132</v>
      </c>
      <c r="K24" s="52">
        <v>52202</v>
      </c>
      <c r="L24" s="53">
        <v>72126</v>
      </c>
    </row>
    <row r="25" spans="1:12" x14ac:dyDescent="0.25">
      <c r="A25" s="27">
        <v>15</v>
      </c>
      <c r="B25" s="26" t="s">
        <v>31</v>
      </c>
      <c r="C25" s="52">
        <v>16</v>
      </c>
      <c r="D25" s="53">
        <v>1051</v>
      </c>
      <c r="E25" s="52">
        <v>1</v>
      </c>
      <c r="F25" s="53">
        <v>201</v>
      </c>
      <c r="G25" s="52">
        <v>0</v>
      </c>
      <c r="H25" s="53">
        <v>0</v>
      </c>
      <c r="I25" s="52">
        <v>0</v>
      </c>
      <c r="J25" s="53">
        <v>0</v>
      </c>
      <c r="K25" s="52">
        <v>17</v>
      </c>
      <c r="L25" s="53">
        <v>1252</v>
      </c>
    </row>
    <row r="26" spans="1:12" x14ac:dyDescent="0.25">
      <c r="A26" s="27">
        <v>16</v>
      </c>
      <c r="B26" s="26" t="s">
        <v>32</v>
      </c>
      <c r="C26" s="52">
        <v>743</v>
      </c>
      <c r="D26" s="53">
        <v>38439</v>
      </c>
      <c r="E26" s="52">
        <v>215</v>
      </c>
      <c r="F26" s="53">
        <v>39282</v>
      </c>
      <c r="G26" s="52">
        <v>0</v>
      </c>
      <c r="H26" s="53">
        <v>0</v>
      </c>
      <c r="I26" s="52">
        <v>3</v>
      </c>
      <c r="J26" s="53">
        <v>320</v>
      </c>
      <c r="K26" s="52">
        <v>961</v>
      </c>
      <c r="L26" s="53">
        <v>78041</v>
      </c>
    </row>
    <row r="27" spans="1:12" x14ac:dyDescent="0.25">
      <c r="A27" s="27">
        <v>17</v>
      </c>
      <c r="B27" s="26" t="s">
        <v>33</v>
      </c>
      <c r="C27" s="52">
        <v>2587</v>
      </c>
      <c r="D27" s="53">
        <v>49708</v>
      </c>
      <c r="E27" s="52">
        <v>71</v>
      </c>
      <c r="F27" s="53">
        <v>1756</v>
      </c>
      <c r="G27" s="52">
        <v>0</v>
      </c>
      <c r="H27" s="53">
        <v>0</v>
      </c>
      <c r="I27" s="52">
        <v>16</v>
      </c>
      <c r="J27" s="53">
        <v>357</v>
      </c>
      <c r="K27" s="52">
        <v>2674</v>
      </c>
      <c r="L27" s="53">
        <v>51821</v>
      </c>
    </row>
    <row r="28" spans="1:12" x14ac:dyDescent="0.25">
      <c r="A28" s="27">
        <v>18</v>
      </c>
      <c r="B28" s="26" t="s">
        <v>34</v>
      </c>
      <c r="C28" s="52">
        <v>10</v>
      </c>
      <c r="D28" s="53">
        <v>67</v>
      </c>
      <c r="E28" s="52">
        <v>5</v>
      </c>
      <c r="F28" s="53">
        <v>68</v>
      </c>
      <c r="G28" s="52">
        <v>0</v>
      </c>
      <c r="H28" s="53">
        <v>0</v>
      </c>
      <c r="I28" s="52">
        <v>0</v>
      </c>
      <c r="J28" s="53">
        <v>0</v>
      </c>
      <c r="K28" s="52">
        <v>15</v>
      </c>
      <c r="L28" s="53">
        <v>135</v>
      </c>
    </row>
    <row r="29" spans="1:12" x14ac:dyDescent="0.25">
      <c r="A29" s="27">
        <v>19</v>
      </c>
      <c r="B29" s="26" t="s">
        <v>35</v>
      </c>
      <c r="C29" s="52">
        <v>213</v>
      </c>
      <c r="D29" s="53">
        <v>13176</v>
      </c>
      <c r="E29" s="52">
        <v>150</v>
      </c>
      <c r="F29" s="53">
        <v>4696</v>
      </c>
      <c r="G29" s="52">
        <v>0</v>
      </c>
      <c r="H29" s="53">
        <v>0</v>
      </c>
      <c r="I29" s="52">
        <v>126</v>
      </c>
      <c r="J29" s="53">
        <v>8227</v>
      </c>
      <c r="K29" s="52">
        <v>489</v>
      </c>
      <c r="L29" s="53">
        <v>26099</v>
      </c>
    </row>
    <row r="30" spans="1:12" x14ac:dyDescent="0.25">
      <c r="A30" s="27">
        <v>20</v>
      </c>
      <c r="B30" s="26" t="s">
        <v>36</v>
      </c>
      <c r="C30" s="52">
        <v>82265</v>
      </c>
      <c r="D30" s="53">
        <v>1857418</v>
      </c>
      <c r="E30" s="52">
        <v>23186</v>
      </c>
      <c r="F30" s="53">
        <v>1303026</v>
      </c>
      <c r="G30" s="52">
        <v>0</v>
      </c>
      <c r="H30" s="53">
        <v>0</v>
      </c>
      <c r="I30" s="52">
        <v>4714</v>
      </c>
      <c r="J30" s="53">
        <v>599266</v>
      </c>
      <c r="K30" s="52">
        <v>110165</v>
      </c>
      <c r="L30" s="53">
        <v>3759710</v>
      </c>
    </row>
    <row r="31" spans="1:12" x14ac:dyDescent="0.25">
      <c r="A31" s="27">
        <v>21</v>
      </c>
      <c r="B31" s="26" t="s">
        <v>37</v>
      </c>
      <c r="C31" s="52">
        <v>58042</v>
      </c>
      <c r="D31" s="53">
        <v>1463036</v>
      </c>
      <c r="E31" s="52">
        <v>16881</v>
      </c>
      <c r="F31" s="53">
        <v>1081668</v>
      </c>
      <c r="G31" s="52">
        <v>0</v>
      </c>
      <c r="H31" s="53">
        <v>0</v>
      </c>
      <c r="I31" s="52">
        <v>2807</v>
      </c>
      <c r="J31" s="53">
        <v>277368</v>
      </c>
      <c r="K31" s="52">
        <v>77730</v>
      </c>
      <c r="L31" s="53">
        <v>2822072</v>
      </c>
    </row>
    <row r="32" spans="1:12" x14ac:dyDescent="0.25">
      <c r="A32" s="27">
        <v>22</v>
      </c>
      <c r="B32" s="26" t="s">
        <v>38</v>
      </c>
      <c r="C32" s="52">
        <v>6142</v>
      </c>
      <c r="D32" s="53">
        <v>70331</v>
      </c>
      <c r="E32" s="52">
        <v>147</v>
      </c>
      <c r="F32" s="53">
        <v>19281</v>
      </c>
      <c r="G32" s="52">
        <v>0</v>
      </c>
      <c r="H32" s="53">
        <v>0</v>
      </c>
      <c r="I32" s="52">
        <v>19</v>
      </c>
      <c r="J32" s="53">
        <v>8623</v>
      </c>
      <c r="K32" s="52">
        <v>6308</v>
      </c>
      <c r="L32" s="53">
        <v>98235</v>
      </c>
    </row>
    <row r="33" spans="1:12" x14ac:dyDescent="0.25">
      <c r="A33" s="27">
        <v>23</v>
      </c>
      <c r="B33" s="26" t="s">
        <v>39</v>
      </c>
      <c r="C33" s="52">
        <v>14760</v>
      </c>
      <c r="D33" s="53">
        <v>242150</v>
      </c>
      <c r="E33" s="52">
        <v>2380</v>
      </c>
      <c r="F33" s="53">
        <v>88641</v>
      </c>
      <c r="G33" s="52">
        <v>0</v>
      </c>
      <c r="H33" s="53">
        <v>0</v>
      </c>
      <c r="I33" s="52">
        <v>629</v>
      </c>
      <c r="J33" s="53">
        <v>15145</v>
      </c>
      <c r="K33" s="52">
        <v>17769</v>
      </c>
      <c r="L33" s="53">
        <v>345936</v>
      </c>
    </row>
    <row r="34" spans="1:12" x14ac:dyDescent="0.25">
      <c r="A34" s="27">
        <v>24</v>
      </c>
      <c r="B34" s="26" t="s">
        <v>40</v>
      </c>
      <c r="C34" s="52">
        <v>76136</v>
      </c>
      <c r="D34" s="53">
        <v>441114</v>
      </c>
      <c r="E34" s="52">
        <v>3496</v>
      </c>
      <c r="F34" s="53">
        <v>107421</v>
      </c>
      <c r="G34" s="52">
        <v>0</v>
      </c>
      <c r="H34" s="53">
        <v>0</v>
      </c>
      <c r="I34" s="52">
        <v>508</v>
      </c>
      <c r="J34" s="53">
        <v>38700</v>
      </c>
      <c r="K34" s="52">
        <v>80140</v>
      </c>
      <c r="L34" s="53">
        <v>587235</v>
      </c>
    </row>
    <row r="35" spans="1:12" x14ac:dyDescent="0.25">
      <c r="A35" s="27">
        <v>25</v>
      </c>
      <c r="B35" s="57" t="s">
        <v>41</v>
      </c>
      <c r="C35" s="52">
        <v>146</v>
      </c>
      <c r="D35" s="53">
        <v>521</v>
      </c>
      <c r="E35" s="52">
        <v>6</v>
      </c>
      <c r="F35" s="53">
        <v>390</v>
      </c>
      <c r="G35" s="52">
        <v>0</v>
      </c>
      <c r="H35" s="53">
        <v>0</v>
      </c>
      <c r="I35" s="52">
        <v>3</v>
      </c>
      <c r="J35" s="53">
        <v>436</v>
      </c>
      <c r="K35" s="52">
        <v>155</v>
      </c>
      <c r="L35" s="53">
        <v>1347</v>
      </c>
    </row>
    <row r="36" spans="1:12" x14ac:dyDescent="0.25">
      <c r="A36" s="27">
        <v>26</v>
      </c>
      <c r="B36" s="57" t="s">
        <v>42</v>
      </c>
      <c r="C36" s="52">
        <v>36</v>
      </c>
      <c r="D36" s="53">
        <v>4421</v>
      </c>
      <c r="E36" s="52">
        <v>223</v>
      </c>
      <c r="F36" s="53">
        <v>3766</v>
      </c>
      <c r="G36" s="52">
        <v>8</v>
      </c>
      <c r="H36" s="53">
        <v>28</v>
      </c>
      <c r="I36" s="52">
        <v>144</v>
      </c>
      <c r="J36" s="53">
        <v>12773</v>
      </c>
      <c r="K36" s="52">
        <v>411</v>
      </c>
      <c r="L36" s="53">
        <v>20988</v>
      </c>
    </row>
    <row r="37" spans="1:12" x14ac:dyDescent="0.25">
      <c r="A37" s="27">
        <v>27</v>
      </c>
      <c r="B37" s="57" t="s">
        <v>43</v>
      </c>
      <c r="C37" s="52">
        <v>8</v>
      </c>
      <c r="D37" s="53">
        <v>731</v>
      </c>
      <c r="E37" s="52">
        <v>3</v>
      </c>
      <c r="F37" s="53">
        <v>593</v>
      </c>
      <c r="G37" s="52">
        <v>0</v>
      </c>
      <c r="H37" s="53">
        <v>0</v>
      </c>
      <c r="I37" s="52">
        <v>2</v>
      </c>
      <c r="J37" s="53">
        <v>325</v>
      </c>
      <c r="K37" s="52">
        <v>13</v>
      </c>
      <c r="L37" s="53">
        <v>1649</v>
      </c>
    </row>
    <row r="38" spans="1:12" x14ac:dyDescent="0.25">
      <c r="A38" s="27">
        <v>28</v>
      </c>
      <c r="B38" s="57" t="s">
        <v>44</v>
      </c>
      <c r="C38" s="52">
        <v>24428</v>
      </c>
      <c r="D38" s="53">
        <v>581405</v>
      </c>
      <c r="E38" s="52">
        <v>7664</v>
      </c>
      <c r="F38" s="53">
        <v>419459</v>
      </c>
      <c r="G38" s="52">
        <v>0</v>
      </c>
      <c r="H38" s="53">
        <v>0</v>
      </c>
      <c r="I38" s="52">
        <v>2040</v>
      </c>
      <c r="J38" s="53">
        <v>157945</v>
      </c>
      <c r="K38" s="52">
        <v>34132</v>
      </c>
      <c r="L38" s="53">
        <v>1158809</v>
      </c>
    </row>
    <row r="39" spans="1:12" x14ac:dyDescent="0.25">
      <c r="A39" s="27">
        <v>29</v>
      </c>
      <c r="B39" s="57" t="s">
        <v>45</v>
      </c>
      <c r="C39" s="52">
        <v>42</v>
      </c>
      <c r="D39" s="53">
        <v>2079</v>
      </c>
      <c r="E39" s="52">
        <v>36</v>
      </c>
      <c r="F39" s="53">
        <v>5620</v>
      </c>
      <c r="G39" s="52">
        <v>0</v>
      </c>
      <c r="H39" s="53">
        <v>0</v>
      </c>
      <c r="I39" s="52">
        <v>0</v>
      </c>
      <c r="J39" s="53">
        <v>0</v>
      </c>
      <c r="K39" s="52">
        <v>78</v>
      </c>
      <c r="L39" s="53">
        <v>7699</v>
      </c>
    </row>
    <row r="40" spans="1:12" x14ac:dyDescent="0.25">
      <c r="A40" s="27">
        <v>30</v>
      </c>
      <c r="B40" s="57" t="s">
        <v>46</v>
      </c>
      <c r="C40" s="52">
        <v>261</v>
      </c>
      <c r="D40" s="53">
        <v>15529</v>
      </c>
      <c r="E40" s="52">
        <v>66</v>
      </c>
      <c r="F40" s="53">
        <v>9228</v>
      </c>
      <c r="G40" s="52">
        <v>0</v>
      </c>
      <c r="H40" s="53">
        <v>0</v>
      </c>
      <c r="I40" s="52">
        <v>16</v>
      </c>
      <c r="J40" s="53">
        <v>1834</v>
      </c>
      <c r="K40" s="52">
        <v>343</v>
      </c>
      <c r="L40" s="53">
        <v>26591</v>
      </c>
    </row>
    <row r="41" spans="1:12" x14ac:dyDescent="0.25">
      <c r="A41" s="27">
        <v>31</v>
      </c>
      <c r="B41" s="57" t="s">
        <v>47</v>
      </c>
      <c r="C41" s="52">
        <v>19</v>
      </c>
      <c r="D41" s="53">
        <v>405</v>
      </c>
      <c r="E41" s="52">
        <v>6</v>
      </c>
      <c r="F41" s="53">
        <v>279</v>
      </c>
      <c r="G41" s="52">
        <v>0</v>
      </c>
      <c r="H41" s="53">
        <v>0</v>
      </c>
      <c r="I41" s="52">
        <v>5</v>
      </c>
      <c r="J41" s="53">
        <v>448</v>
      </c>
      <c r="K41" s="52">
        <v>30</v>
      </c>
      <c r="L41" s="53">
        <v>1132</v>
      </c>
    </row>
    <row r="42" spans="1:12" x14ac:dyDescent="0.25">
      <c r="A42" s="27">
        <v>32</v>
      </c>
      <c r="B42" s="57" t="s">
        <v>48</v>
      </c>
      <c r="C42" s="52">
        <v>170</v>
      </c>
      <c r="D42" s="53">
        <v>2731</v>
      </c>
      <c r="E42" s="52">
        <v>3</v>
      </c>
      <c r="F42" s="53">
        <v>262</v>
      </c>
      <c r="G42" s="52">
        <v>0</v>
      </c>
      <c r="H42" s="53">
        <v>0</v>
      </c>
      <c r="I42" s="52">
        <v>0</v>
      </c>
      <c r="J42" s="53">
        <v>0</v>
      </c>
      <c r="K42" s="52">
        <v>173</v>
      </c>
      <c r="L42" s="53">
        <v>2993</v>
      </c>
    </row>
    <row r="43" spans="1:12" x14ac:dyDescent="0.25">
      <c r="A43" s="27">
        <v>33</v>
      </c>
      <c r="B43" s="57" t="s">
        <v>49</v>
      </c>
      <c r="C43" s="52">
        <v>11008</v>
      </c>
      <c r="D43" s="53">
        <v>250749</v>
      </c>
      <c r="E43" s="52">
        <v>2213</v>
      </c>
      <c r="F43" s="53">
        <v>131858</v>
      </c>
      <c r="G43" s="52">
        <v>0</v>
      </c>
      <c r="H43" s="53">
        <v>0</v>
      </c>
      <c r="I43" s="52">
        <v>478</v>
      </c>
      <c r="J43" s="53">
        <v>48616</v>
      </c>
      <c r="K43" s="52">
        <v>13699</v>
      </c>
      <c r="L43" s="53">
        <v>431223</v>
      </c>
    </row>
    <row r="44" spans="1:12" x14ac:dyDescent="0.25">
      <c r="A44" s="27">
        <v>34</v>
      </c>
      <c r="B44" s="57" t="s">
        <v>50</v>
      </c>
      <c r="C44" s="52">
        <v>106</v>
      </c>
      <c r="D44" s="53">
        <v>1078</v>
      </c>
      <c r="E44" s="52">
        <v>0</v>
      </c>
      <c r="F44" s="53">
        <v>0</v>
      </c>
      <c r="G44" s="52">
        <v>0</v>
      </c>
      <c r="H44" s="53">
        <v>0</v>
      </c>
      <c r="I44" s="52">
        <v>0</v>
      </c>
      <c r="J44" s="53">
        <v>0</v>
      </c>
      <c r="K44" s="52">
        <v>106</v>
      </c>
      <c r="L44" s="53">
        <v>1078</v>
      </c>
    </row>
    <row r="45" spans="1:12" x14ac:dyDescent="0.25">
      <c r="A45" s="21" t="s">
        <v>51</v>
      </c>
      <c r="B45" s="54" t="s">
        <v>27</v>
      </c>
      <c r="C45" s="55">
        <f>SUM(C23:C44)</f>
        <v>355153</v>
      </c>
      <c r="D45" s="55">
        <f t="shared" ref="D45:L45" si="1">SUM(D23:D44)</f>
        <v>5760323</v>
      </c>
      <c r="E45" s="55">
        <f t="shared" si="1"/>
        <v>65211</v>
      </c>
      <c r="F45" s="55">
        <f t="shared" si="1"/>
        <v>3754710</v>
      </c>
      <c r="G45" s="55">
        <f t="shared" si="1"/>
        <v>8</v>
      </c>
      <c r="H45" s="55">
        <f t="shared" si="1"/>
        <v>28</v>
      </c>
      <c r="I45" s="55">
        <f t="shared" si="1"/>
        <v>13556</v>
      </c>
      <c r="J45" s="55">
        <f t="shared" si="1"/>
        <v>1325176</v>
      </c>
      <c r="K45" s="55">
        <f t="shared" si="1"/>
        <v>433928</v>
      </c>
      <c r="L45" s="55">
        <f t="shared" si="1"/>
        <v>10840237</v>
      </c>
    </row>
    <row r="46" spans="1:12" x14ac:dyDescent="0.25">
      <c r="A46" s="21" t="s">
        <v>52</v>
      </c>
      <c r="B46" s="54" t="s">
        <v>83</v>
      </c>
      <c r="C46" s="55">
        <f>+C45+C21</f>
        <v>797872</v>
      </c>
      <c r="D46" s="55">
        <f t="shared" ref="D46:L46" si="2">+D45+D21</f>
        <v>9533225</v>
      </c>
      <c r="E46" s="55">
        <f t="shared" si="2"/>
        <v>92242</v>
      </c>
      <c r="F46" s="55">
        <f t="shared" si="2"/>
        <v>5582909</v>
      </c>
      <c r="G46" s="55">
        <f t="shared" si="2"/>
        <v>375</v>
      </c>
      <c r="H46" s="55">
        <f t="shared" si="2"/>
        <v>20241</v>
      </c>
      <c r="I46" s="55">
        <f t="shared" si="2"/>
        <v>16650</v>
      </c>
      <c r="J46" s="55">
        <f t="shared" si="2"/>
        <v>5071320</v>
      </c>
      <c r="K46" s="55">
        <f>+K45+K21</f>
        <v>907139</v>
      </c>
      <c r="L46" s="55">
        <f t="shared" si="2"/>
        <v>20207695</v>
      </c>
    </row>
    <row r="47" spans="1:12" x14ac:dyDescent="0.25">
      <c r="A47" s="131" t="s">
        <v>54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</row>
    <row r="48" spans="1:12" x14ac:dyDescent="0.25">
      <c r="A48" s="27">
        <v>35</v>
      </c>
      <c r="B48" s="26" t="s">
        <v>55</v>
      </c>
      <c r="C48" s="52">
        <v>100577</v>
      </c>
      <c r="D48" s="53">
        <v>207765.06</v>
      </c>
      <c r="E48" s="52">
        <v>181</v>
      </c>
      <c r="F48" s="53">
        <v>49619.07</v>
      </c>
      <c r="G48" s="52">
        <v>0</v>
      </c>
      <c r="H48" s="53">
        <v>0</v>
      </c>
      <c r="I48" s="52">
        <v>4</v>
      </c>
      <c r="J48" s="53">
        <v>5470.09</v>
      </c>
      <c r="K48" s="52">
        <v>100762</v>
      </c>
      <c r="L48" s="53">
        <v>262854</v>
      </c>
    </row>
    <row r="49" spans="1:12" x14ac:dyDescent="0.25">
      <c r="A49" s="27">
        <v>36</v>
      </c>
      <c r="B49" s="26" t="s">
        <v>56</v>
      </c>
      <c r="C49" s="52">
        <v>33307</v>
      </c>
      <c r="D49" s="53">
        <v>76791</v>
      </c>
      <c r="E49" s="52">
        <v>22</v>
      </c>
      <c r="F49" s="53">
        <v>4995</v>
      </c>
      <c r="G49" s="52">
        <v>0</v>
      </c>
      <c r="H49" s="53">
        <v>0</v>
      </c>
      <c r="I49" s="52">
        <v>0</v>
      </c>
      <c r="J49" s="53">
        <v>0</v>
      </c>
      <c r="K49" s="52">
        <v>33329</v>
      </c>
      <c r="L49" s="53">
        <v>81786</v>
      </c>
    </row>
    <row r="50" spans="1:12" x14ac:dyDescent="0.25">
      <c r="A50" s="21" t="s">
        <v>57</v>
      </c>
      <c r="B50" s="54" t="s">
        <v>27</v>
      </c>
      <c r="C50" s="55">
        <f>SUM(C48:C49)</f>
        <v>133884</v>
      </c>
      <c r="D50" s="56">
        <f>SUM(D48:D49)</f>
        <v>284556.06</v>
      </c>
      <c r="E50" s="55">
        <f>SUM(E48:E49)</f>
        <v>203</v>
      </c>
      <c r="F50" s="56">
        <f>SUM(F48:F49)</f>
        <v>54614.07</v>
      </c>
      <c r="G50" s="55">
        <f t="shared" ref="G50:J50" si="3">SUM(G48:G49)</f>
        <v>0</v>
      </c>
      <c r="H50" s="56">
        <f t="shared" si="3"/>
        <v>0</v>
      </c>
      <c r="I50" s="55">
        <f t="shared" si="3"/>
        <v>4</v>
      </c>
      <c r="J50" s="56">
        <f t="shared" si="3"/>
        <v>5470.09</v>
      </c>
      <c r="K50" s="55">
        <f>SUM(K48:K49)</f>
        <v>134091</v>
      </c>
      <c r="L50" s="55">
        <f>SUM(L48:L49)</f>
        <v>344640</v>
      </c>
    </row>
    <row r="51" spans="1:12" x14ac:dyDescent="0.25">
      <c r="A51" s="131" t="s">
        <v>58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</row>
    <row r="52" spans="1:12" x14ac:dyDescent="0.25">
      <c r="A52" s="27">
        <v>37</v>
      </c>
      <c r="B52" s="26" t="s">
        <v>59</v>
      </c>
      <c r="C52" s="52">
        <v>24688</v>
      </c>
      <c r="D52" s="53">
        <v>39906</v>
      </c>
      <c r="E52" s="52">
        <v>0</v>
      </c>
      <c r="F52" s="53">
        <v>0</v>
      </c>
      <c r="G52" s="52">
        <v>0</v>
      </c>
      <c r="H52" s="53">
        <v>0</v>
      </c>
      <c r="I52" s="52">
        <v>0</v>
      </c>
      <c r="J52" s="53">
        <v>0</v>
      </c>
      <c r="K52" s="52">
        <v>24688</v>
      </c>
      <c r="L52" s="53">
        <v>39906</v>
      </c>
    </row>
    <row r="53" spans="1:12" x14ac:dyDescent="0.25">
      <c r="A53" s="27">
        <v>38</v>
      </c>
      <c r="B53" s="26" t="s">
        <v>60</v>
      </c>
      <c r="C53" s="52">
        <v>754</v>
      </c>
      <c r="D53" s="53">
        <v>640.16</v>
      </c>
      <c r="E53" s="52">
        <v>585</v>
      </c>
      <c r="F53" s="53">
        <v>290.77</v>
      </c>
      <c r="G53" s="52">
        <v>1252</v>
      </c>
      <c r="H53" s="53">
        <v>1646.16</v>
      </c>
      <c r="I53" s="52">
        <v>3</v>
      </c>
      <c r="J53" s="53">
        <v>18</v>
      </c>
      <c r="K53" s="52">
        <v>2594</v>
      </c>
      <c r="L53" s="53">
        <v>2595</v>
      </c>
    </row>
    <row r="54" spans="1:12" x14ac:dyDescent="0.25">
      <c r="A54" s="21" t="s">
        <v>61</v>
      </c>
      <c r="B54" s="54" t="s">
        <v>27</v>
      </c>
      <c r="C54" s="55">
        <f>SUM(C52:C53)</f>
        <v>25442</v>
      </c>
      <c r="D54" s="56">
        <f>SUM(D52:D53)</f>
        <v>40546.160000000003</v>
      </c>
      <c r="E54" s="55">
        <f>SUM(E52:E53)</f>
        <v>585</v>
      </c>
      <c r="F54" s="56">
        <f t="shared" ref="F54:J54" si="4">SUM(F52:F53)</f>
        <v>290.77</v>
      </c>
      <c r="G54" s="55">
        <f t="shared" si="4"/>
        <v>1252</v>
      </c>
      <c r="H54" s="56">
        <f t="shared" si="4"/>
        <v>1646.16</v>
      </c>
      <c r="I54" s="55">
        <f t="shared" si="4"/>
        <v>3</v>
      </c>
      <c r="J54" s="56">
        <f t="shared" si="4"/>
        <v>18</v>
      </c>
      <c r="K54" s="55">
        <f>SUM(K52:K53)</f>
        <v>27282</v>
      </c>
      <c r="L54" s="55">
        <f>SUM(L52:L53)</f>
        <v>42501</v>
      </c>
    </row>
    <row r="55" spans="1:12" x14ac:dyDescent="0.25">
      <c r="A55" s="131" t="s">
        <v>84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</row>
    <row r="56" spans="1:12" x14ac:dyDescent="0.25">
      <c r="A56" s="27">
        <v>39</v>
      </c>
      <c r="B56" s="26" t="s">
        <v>63</v>
      </c>
      <c r="C56" s="52">
        <v>136083</v>
      </c>
      <c r="D56" s="53">
        <v>1146324</v>
      </c>
      <c r="E56" s="52">
        <v>1820</v>
      </c>
      <c r="F56" s="53">
        <v>167084</v>
      </c>
      <c r="G56" s="52">
        <v>0</v>
      </c>
      <c r="H56" s="53">
        <v>0</v>
      </c>
      <c r="I56" s="52">
        <v>158</v>
      </c>
      <c r="J56" s="53">
        <v>43733</v>
      </c>
      <c r="K56" s="52">
        <v>138061</v>
      </c>
      <c r="L56" s="53">
        <v>1357141</v>
      </c>
    </row>
    <row r="57" spans="1:12" x14ac:dyDescent="0.25">
      <c r="A57" s="27">
        <v>40</v>
      </c>
      <c r="B57" s="26" t="s">
        <v>64</v>
      </c>
      <c r="C57" s="52">
        <v>9143</v>
      </c>
      <c r="D57" s="53">
        <v>55885</v>
      </c>
      <c r="E57" s="52">
        <v>202</v>
      </c>
      <c r="F57" s="53">
        <v>3177</v>
      </c>
      <c r="G57" s="52">
        <v>0</v>
      </c>
      <c r="H57" s="53">
        <v>0</v>
      </c>
      <c r="I57" s="52">
        <v>121</v>
      </c>
      <c r="J57" s="53">
        <v>2396</v>
      </c>
      <c r="K57" s="52">
        <v>9466</v>
      </c>
      <c r="L57" s="53">
        <v>61458</v>
      </c>
    </row>
    <row r="58" spans="1:12" x14ac:dyDescent="0.25">
      <c r="A58" s="27">
        <v>41</v>
      </c>
      <c r="B58" s="26" t="s">
        <v>65</v>
      </c>
      <c r="C58" s="52">
        <v>13421</v>
      </c>
      <c r="D58" s="53">
        <v>63626</v>
      </c>
      <c r="E58" s="52">
        <v>35</v>
      </c>
      <c r="F58" s="53">
        <v>2939</v>
      </c>
      <c r="G58" s="52">
        <v>0</v>
      </c>
      <c r="H58" s="53">
        <v>0</v>
      </c>
      <c r="I58" s="52">
        <v>1</v>
      </c>
      <c r="J58" s="53">
        <v>7</v>
      </c>
      <c r="K58" s="52">
        <v>13457</v>
      </c>
      <c r="L58" s="53">
        <v>66572</v>
      </c>
    </row>
    <row r="59" spans="1:12" x14ac:dyDescent="0.25">
      <c r="A59" s="27">
        <v>42</v>
      </c>
      <c r="B59" s="26" t="s">
        <v>66</v>
      </c>
      <c r="C59" s="52">
        <v>50977</v>
      </c>
      <c r="D59" s="53">
        <v>25133</v>
      </c>
      <c r="E59" s="52">
        <v>33</v>
      </c>
      <c r="F59" s="53">
        <v>2052</v>
      </c>
      <c r="G59" s="52">
        <v>0</v>
      </c>
      <c r="H59" s="53">
        <v>0</v>
      </c>
      <c r="I59" s="52">
        <v>1</v>
      </c>
      <c r="J59" s="53">
        <v>97</v>
      </c>
      <c r="K59" s="52">
        <v>51011</v>
      </c>
      <c r="L59" s="53">
        <v>27282</v>
      </c>
    </row>
    <row r="60" spans="1:12" x14ac:dyDescent="0.25">
      <c r="A60" s="27">
        <v>43</v>
      </c>
      <c r="B60" s="26" t="s">
        <v>67</v>
      </c>
      <c r="C60" s="52">
        <v>436</v>
      </c>
      <c r="D60" s="53">
        <v>12088</v>
      </c>
      <c r="E60" s="52">
        <v>32</v>
      </c>
      <c r="F60" s="53">
        <v>2554</v>
      </c>
      <c r="G60" s="52">
        <v>0</v>
      </c>
      <c r="H60" s="53">
        <v>0</v>
      </c>
      <c r="I60" s="52">
        <v>5</v>
      </c>
      <c r="J60" s="53">
        <v>217</v>
      </c>
      <c r="K60" s="52">
        <v>473</v>
      </c>
      <c r="L60" s="53">
        <v>14859</v>
      </c>
    </row>
    <row r="61" spans="1:12" x14ac:dyDescent="0.25">
      <c r="A61" s="27">
        <v>44</v>
      </c>
      <c r="B61" s="26" t="s">
        <v>68</v>
      </c>
      <c r="C61" s="52">
        <v>47</v>
      </c>
      <c r="D61" s="53">
        <v>433</v>
      </c>
      <c r="E61" s="52">
        <v>4</v>
      </c>
      <c r="F61" s="53">
        <v>429</v>
      </c>
      <c r="G61" s="52">
        <v>0</v>
      </c>
      <c r="H61" s="53">
        <v>0</v>
      </c>
      <c r="I61" s="52">
        <v>5</v>
      </c>
      <c r="J61" s="53">
        <v>28</v>
      </c>
      <c r="K61" s="52">
        <v>56</v>
      </c>
      <c r="L61" s="53">
        <v>890</v>
      </c>
    </row>
    <row r="62" spans="1:12" x14ac:dyDescent="0.25">
      <c r="A62" s="27">
        <v>45</v>
      </c>
      <c r="B62" s="26" t="s">
        <v>69</v>
      </c>
      <c r="C62" s="52">
        <v>3574</v>
      </c>
      <c r="D62" s="53">
        <v>13023</v>
      </c>
      <c r="E62" s="52">
        <v>296</v>
      </c>
      <c r="F62" s="53">
        <v>3756</v>
      </c>
      <c r="G62" s="52">
        <v>0</v>
      </c>
      <c r="H62" s="53">
        <v>0</v>
      </c>
      <c r="I62" s="52">
        <v>39</v>
      </c>
      <c r="J62" s="53">
        <v>882</v>
      </c>
      <c r="K62" s="52">
        <v>3909</v>
      </c>
      <c r="L62" s="53">
        <v>17661</v>
      </c>
    </row>
    <row r="63" spans="1:12" x14ac:dyDescent="0.25">
      <c r="A63" s="27">
        <v>46</v>
      </c>
      <c r="B63" s="26" t="s">
        <v>71</v>
      </c>
      <c r="C63" s="52">
        <v>1687</v>
      </c>
      <c r="D63" s="53">
        <v>587</v>
      </c>
      <c r="E63" s="52">
        <v>0</v>
      </c>
      <c r="F63" s="53">
        <v>0</v>
      </c>
      <c r="G63" s="52">
        <v>0</v>
      </c>
      <c r="H63" s="53">
        <v>0</v>
      </c>
      <c r="I63" s="52">
        <v>0</v>
      </c>
      <c r="J63" s="53">
        <v>0</v>
      </c>
      <c r="K63" s="52">
        <v>1687</v>
      </c>
      <c r="L63" s="53">
        <v>587</v>
      </c>
    </row>
    <row r="64" spans="1:12" x14ac:dyDescent="0.25">
      <c r="A64" s="27">
        <v>47</v>
      </c>
      <c r="B64" s="26" t="s">
        <v>72</v>
      </c>
      <c r="C64" s="52">
        <v>5339</v>
      </c>
      <c r="D64" s="53">
        <v>2405</v>
      </c>
      <c r="E64" s="52">
        <v>13</v>
      </c>
      <c r="F64" s="53">
        <v>195</v>
      </c>
      <c r="G64" s="52">
        <v>0</v>
      </c>
      <c r="H64" s="53">
        <v>0</v>
      </c>
      <c r="I64" s="52">
        <v>8</v>
      </c>
      <c r="J64" s="53">
        <v>215</v>
      </c>
      <c r="K64" s="52">
        <v>5360</v>
      </c>
      <c r="L64" s="53">
        <v>2815</v>
      </c>
    </row>
    <row r="65" spans="1:12" x14ac:dyDescent="0.25">
      <c r="A65" s="21" t="s">
        <v>73</v>
      </c>
      <c r="B65" s="54" t="s">
        <v>27</v>
      </c>
      <c r="C65" s="55">
        <f>SUM(C56:C64)</f>
        <v>220707</v>
      </c>
      <c r="D65" s="55">
        <f t="shared" ref="D65:L65" si="5">SUM(D56:D64)</f>
        <v>1319504</v>
      </c>
      <c r="E65" s="55">
        <f t="shared" si="5"/>
        <v>2435</v>
      </c>
      <c r="F65" s="55">
        <f t="shared" si="5"/>
        <v>182186</v>
      </c>
      <c r="G65" s="55">
        <f t="shared" si="5"/>
        <v>0</v>
      </c>
      <c r="H65" s="55">
        <f t="shared" si="5"/>
        <v>0</v>
      </c>
      <c r="I65" s="55">
        <f t="shared" si="5"/>
        <v>338</v>
      </c>
      <c r="J65" s="55">
        <f t="shared" si="5"/>
        <v>47575</v>
      </c>
      <c r="K65" s="55">
        <f t="shared" si="5"/>
        <v>223480</v>
      </c>
      <c r="L65" s="55">
        <f t="shared" si="5"/>
        <v>1549265</v>
      </c>
    </row>
    <row r="66" spans="1:12" x14ac:dyDescent="0.25">
      <c r="A66" s="144" t="s">
        <v>74</v>
      </c>
      <c r="B66" s="144"/>
      <c r="C66" s="55">
        <f t="shared" ref="C66:L66" si="6">C46+C50+C54+C65</f>
        <v>1177905</v>
      </c>
      <c r="D66" s="56">
        <f t="shared" si="6"/>
        <v>11177831.220000001</v>
      </c>
      <c r="E66" s="55">
        <f t="shared" si="6"/>
        <v>95465</v>
      </c>
      <c r="F66" s="56">
        <f t="shared" si="6"/>
        <v>5819999.8399999999</v>
      </c>
      <c r="G66" s="56">
        <f t="shared" si="6"/>
        <v>1627</v>
      </c>
      <c r="H66" s="56">
        <f t="shared" si="6"/>
        <v>21887.16</v>
      </c>
      <c r="I66" s="56">
        <f t="shared" si="6"/>
        <v>16995</v>
      </c>
      <c r="J66" s="56">
        <f t="shared" si="6"/>
        <v>5124383.09</v>
      </c>
      <c r="K66" s="56">
        <f>+K46+K50+K54+K65</f>
        <v>1291992</v>
      </c>
      <c r="L66" s="56">
        <f t="shared" si="6"/>
        <v>22144101</v>
      </c>
    </row>
  </sheetData>
  <mergeCells count="18">
    <mergeCell ref="A1:L1"/>
    <mergeCell ref="A2:L2"/>
    <mergeCell ref="A3:L3"/>
    <mergeCell ref="A4:L4"/>
    <mergeCell ref="I5:J5"/>
    <mergeCell ref="A55:L55"/>
    <mergeCell ref="A66:B66"/>
    <mergeCell ref="I6:J6"/>
    <mergeCell ref="K6:L6"/>
    <mergeCell ref="A8:L8"/>
    <mergeCell ref="A22:L22"/>
    <mergeCell ref="A47:L47"/>
    <mergeCell ref="A51:L51"/>
    <mergeCell ref="A6:A7"/>
    <mergeCell ref="B6:B7"/>
    <mergeCell ref="C6:D6"/>
    <mergeCell ref="E6:F6"/>
    <mergeCell ref="G6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57E8-ED61-4DFF-A322-580BBDA57AE9}">
  <dimension ref="A1:P66"/>
  <sheetViews>
    <sheetView workbookViewId="0">
      <selection activeCell="H75" sqref="H75"/>
    </sheetView>
  </sheetViews>
  <sheetFormatPr defaultRowHeight="15" x14ac:dyDescent="0.25"/>
  <cols>
    <col min="2" max="2" width="43.140625" bestFit="1" customWidth="1"/>
    <col min="3" max="3" width="5.140625" bestFit="1" customWidth="1"/>
    <col min="4" max="5" width="7.7109375" bestFit="1" customWidth="1"/>
    <col min="6" max="6" width="12.85546875" bestFit="1" customWidth="1"/>
    <col min="7" max="7" width="9" bestFit="1" customWidth="1"/>
    <col min="8" max="8" width="14.28515625" bestFit="1" customWidth="1"/>
    <col min="9" max="9" width="7.7109375" bestFit="1" customWidth="1"/>
    <col min="10" max="12" width="9" bestFit="1" customWidth="1"/>
    <col min="13" max="13" width="18.42578125" bestFit="1" customWidth="1"/>
    <col min="14" max="14" width="7.7109375" bestFit="1" customWidth="1"/>
    <col min="15" max="15" width="14.5703125" bestFit="1" customWidth="1"/>
    <col min="16" max="16" width="14.28515625" bestFit="1" customWidth="1"/>
  </cols>
  <sheetData>
    <row r="1" spans="1:16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ht="15.75" x14ac:dyDescent="0.25">
      <c r="A3" s="126" t="s">
        <v>172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 x14ac:dyDescent="0.25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16" ht="15.75" x14ac:dyDescent="0.25">
      <c r="A5" s="1"/>
      <c r="B5" s="40"/>
      <c r="C5" s="1"/>
      <c r="D5" s="18"/>
      <c r="E5" s="1"/>
      <c r="F5" s="18"/>
      <c r="G5" s="1"/>
      <c r="H5" s="18"/>
      <c r="I5" s="1"/>
      <c r="J5" s="18"/>
      <c r="K5" s="1"/>
      <c r="L5" s="18"/>
      <c r="M5" s="19" t="s">
        <v>76</v>
      </c>
      <c r="N5" s="30"/>
      <c r="O5" s="41" t="s">
        <v>173</v>
      </c>
      <c r="P5" s="1"/>
    </row>
    <row r="6" spans="1:16" ht="15.75" x14ac:dyDescent="0.25">
      <c r="A6" s="137" t="s">
        <v>5</v>
      </c>
      <c r="B6" s="138" t="s">
        <v>6</v>
      </c>
      <c r="C6" s="130" t="s">
        <v>174</v>
      </c>
      <c r="D6" s="130"/>
      <c r="E6" s="130" t="s">
        <v>175</v>
      </c>
      <c r="F6" s="130"/>
      <c r="G6" s="130" t="s">
        <v>176</v>
      </c>
      <c r="H6" s="130"/>
      <c r="I6" s="130" t="s">
        <v>177</v>
      </c>
      <c r="J6" s="130"/>
      <c r="K6" s="130" t="s">
        <v>178</v>
      </c>
      <c r="L6" s="130"/>
      <c r="M6" s="130" t="s">
        <v>179</v>
      </c>
      <c r="N6" s="130"/>
      <c r="O6" s="130" t="s">
        <v>180</v>
      </c>
      <c r="P6" s="130"/>
    </row>
    <row r="7" spans="1:16" ht="15.75" x14ac:dyDescent="0.25">
      <c r="A7" s="137"/>
      <c r="B7" s="138"/>
      <c r="C7" s="42" t="s">
        <v>140</v>
      </c>
      <c r="D7" s="43" t="s">
        <v>141</v>
      </c>
      <c r="E7" s="42" t="s">
        <v>140</v>
      </c>
      <c r="F7" s="43" t="s">
        <v>141</v>
      </c>
      <c r="G7" s="42" t="s">
        <v>140</v>
      </c>
      <c r="H7" s="43" t="s">
        <v>141</v>
      </c>
      <c r="I7" s="42" t="s">
        <v>140</v>
      </c>
      <c r="J7" s="43" t="s">
        <v>141</v>
      </c>
      <c r="K7" s="42" t="s">
        <v>140</v>
      </c>
      <c r="L7" s="43" t="s">
        <v>141</v>
      </c>
      <c r="M7" s="42" t="s">
        <v>140</v>
      </c>
      <c r="N7" s="43" t="s">
        <v>141</v>
      </c>
      <c r="O7" s="42" t="s">
        <v>140</v>
      </c>
      <c r="P7" s="42" t="s">
        <v>141</v>
      </c>
    </row>
    <row r="8" spans="1:16" ht="15.75" x14ac:dyDescent="0.25">
      <c r="A8" s="124" t="s">
        <v>13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x14ac:dyDescent="0.25">
      <c r="A9" s="7">
        <v>1</v>
      </c>
      <c r="B9" s="8" t="s">
        <v>14</v>
      </c>
      <c r="C9" s="9">
        <v>1</v>
      </c>
      <c r="D9" s="22">
        <v>501</v>
      </c>
      <c r="E9" s="9">
        <v>5678</v>
      </c>
      <c r="F9" s="22">
        <v>26133</v>
      </c>
      <c r="G9" s="9">
        <v>30319</v>
      </c>
      <c r="H9" s="22">
        <v>336698</v>
      </c>
      <c r="I9" s="9">
        <v>77</v>
      </c>
      <c r="J9" s="22">
        <v>1717</v>
      </c>
      <c r="K9" s="9">
        <v>3769</v>
      </c>
      <c r="L9" s="22">
        <v>9664</v>
      </c>
      <c r="M9" s="9">
        <v>8</v>
      </c>
      <c r="N9" s="22">
        <v>54</v>
      </c>
      <c r="O9" s="9">
        <v>39852</v>
      </c>
      <c r="P9" s="22">
        <v>374767</v>
      </c>
    </row>
    <row r="10" spans="1:16" x14ac:dyDescent="0.25">
      <c r="A10" s="7">
        <v>2</v>
      </c>
      <c r="B10" s="8" t="s">
        <v>15</v>
      </c>
      <c r="C10" s="9">
        <v>0</v>
      </c>
      <c r="D10" s="22">
        <v>0</v>
      </c>
      <c r="E10" s="9">
        <v>982</v>
      </c>
      <c r="F10" s="22">
        <v>3838</v>
      </c>
      <c r="G10" s="9">
        <v>9748</v>
      </c>
      <c r="H10" s="22">
        <v>141079</v>
      </c>
      <c r="I10" s="9">
        <v>1</v>
      </c>
      <c r="J10" s="22">
        <v>2</v>
      </c>
      <c r="K10" s="9">
        <v>16</v>
      </c>
      <c r="L10" s="22">
        <v>121</v>
      </c>
      <c r="M10" s="9">
        <v>0</v>
      </c>
      <c r="N10" s="22">
        <v>0</v>
      </c>
      <c r="O10" s="9">
        <v>10747</v>
      </c>
      <c r="P10" s="22">
        <v>145040</v>
      </c>
    </row>
    <row r="11" spans="1:16" x14ac:dyDescent="0.25">
      <c r="A11" s="7">
        <v>3</v>
      </c>
      <c r="B11" s="8" t="s">
        <v>16</v>
      </c>
      <c r="C11" s="9">
        <v>0</v>
      </c>
      <c r="D11" s="22">
        <v>0</v>
      </c>
      <c r="E11" s="9">
        <v>350</v>
      </c>
      <c r="F11" s="22">
        <v>2107</v>
      </c>
      <c r="G11" s="9">
        <v>2273</v>
      </c>
      <c r="H11" s="22">
        <v>32292</v>
      </c>
      <c r="I11" s="9">
        <v>99</v>
      </c>
      <c r="J11" s="22">
        <v>167</v>
      </c>
      <c r="K11" s="9">
        <v>98</v>
      </c>
      <c r="L11" s="22">
        <v>166</v>
      </c>
      <c r="M11" s="9">
        <v>0</v>
      </c>
      <c r="N11" s="22">
        <v>0</v>
      </c>
      <c r="O11" s="9">
        <v>2820</v>
      </c>
      <c r="P11" s="22">
        <v>34732</v>
      </c>
    </row>
    <row r="12" spans="1:16" x14ac:dyDescent="0.25">
      <c r="A12" s="7">
        <v>4</v>
      </c>
      <c r="B12" s="8" t="s">
        <v>17</v>
      </c>
      <c r="C12" s="9">
        <v>0</v>
      </c>
      <c r="D12" s="22">
        <v>0</v>
      </c>
      <c r="E12" s="9">
        <v>2877</v>
      </c>
      <c r="F12" s="22">
        <v>14146</v>
      </c>
      <c r="G12" s="9">
        <v>8910</v>
      </c>
      <c r="H12" s="22">
        <v>106296</v>
      </c>
      <c r="I12" s="9">
        <v>606</v>
      </c>
      <c r="J12" s="22">
        <v>968</v>
      </c>
      <c r="K12" s="9">
        <v>84</v>
      </c>
      <c r="L12" s="22">
        <v>3415</v>
      </c>
      <c r="M12" s="9">
        <v>0</v>
      </c>
      <c r="N12" s="22">
        <v>0</v>
      </c>
      <c r="O12" s="9">
        <v>12477</v>
      </c>
      <c r="P12" s="22">
        <v>124825</v>
      </c>
    </row>
    <row r="13" spans="1:16" x14ac:dyDescent="0.25">
      <c r="A13" s="7">
        <v>5</v>
      </c>
      <c r="B13" s="8" t="s">
        <v>18</v>
      </c>
      <c r="C13" s="9">
        <v>0</v>
      </c>
      <c r="D13" s="22">
        <v>0</v>
      </c>
      <c r="E13" s="9">
        <v>1403</v>
      </c>
      <c r="F13" s="22">
        <v>8262</v>
      </c>
      <c r="G13" s="9">
        <v>7450</v>
      </c>
      <c r="H13" s="22">
        <v>85821</v>
      </c>
      <c r="I13" s="9">
        <v>5</v>
      </c>
      <c r="J13" s="22">
        <v>9</v>
      </c>
      <c r="K13" s="9">
        <v>9</v>
      </c>
      <c r="L13" s="22">
        <v>1</v>
      </c>
      <c r="M13" s="9">
        <v>2</v>
      </c>
      <c r="N13" s="22">
        <v>14</v>
      </c>
      <c r="O13" s="9">
        <v>8869</v>
      </c>
      <c r="P13" s="22">
        <v>94107</v>
      </c>
    </row>
    <row r="14" spans="1:16" x14ac:dyDescent="0.25">
      <c r="A14" s="7">
        <v>6</v>
      </c>
      <c r="B14" s="8" t="s">
        <v>19</v>
      </c>
      <c r="C14" s="9">
        <v>0</v>
      </c>
      <c r="D14" s="22">
        <v>0</v>
      </c>
      <c r="E14" s="9">
        <v>446</v>
      </c>
      <c r="F14" s="22">
        <v>2153</v>
      </c>
      <c r="G14" s="9">
        <v>3482</v>
      </c>
      <c r="H14" s="22">
        <v>39850</v>
      </c>
      <c r="I14" s="9">
        <v>0</v>
      </c>
      <c r="J14" s="22">
        <v>0</v>
      </c>
      <c r="K14" s="9">
        <v>0</v>
      </c>
      <c r="L14" s="22">
        <v>0</v>
      </c>
      <c r="M14" s="9">
        <v>0</v>
      </c>
      <c r="N14" s="22">
        <v>0</v>
      </c>
      <c r="O14" s="9">
        <v>3928</v>
      </c>
      <c r="P14" s="22">
        <v>42003</v>
      </c>
    </row>
    <row r="15" spans="1:16" x14ac:dyDescent="0.25">
      <c r="A15" s="7">
        <v>7</v>
      </c>
      <c r="B15" s="8" t="s">
        <v>20</v>
      </c>
      <c r="C15" s="9">
        <v>0</v>
      </c>
      <c r="D15" s="22">
        <v>0</v>
      </c>
      <c r="E15" s="9">
        <v>207</v>
      </c>
      <c r="F15" s="22">
        <v>704</v>
      </c>
      <c r="G15" s="9">
        <v>2200</v>
      </c>
      <c r="H15" s="22">
        <v>25411</v>
      </c>
      <c r="I15" s="9">
        <v>56</v>
      </c>
      <c r="J15" s="22">
        <v>106</v>
      </c>
      <c r="K15" s="9">
        <v>138</v>
      </c>
      <c r="L15" s="22">
        <v>33</v>
      </c>
      <c r="M15" s="9">
        <v>0</v>
      </c>
      <c r="N15" s="22">
        <v>0</v>
      </c>
      <c r="O15" s="9">
        <v>2601</v>
      </c>
      <c r="P15" s="22">
        <v>26254</v>
      </c>
    </row>
    <row r="16" spans="1:16" x14ac:dyDescent="0.25">
      <c r="A16" s="7">
        <v>8</v>
      </c>
      <c r="B16" s="8" t="s">
        <v>21</v>
      </c>
      <c r="C16" s="9">
        <v>5</v>
      </c>
      <c r="D16" s="22">
        <v>3984</v>
      </c>
      <c r="E16" s="9">
        <v>6333</v>
      </c>
      <c r="F16" s="22">
        <v>28724</v>
      </c>
      <c r="G16" s="9">
        <v>33809</v>
      </c>
      <c r="H16" s="22">
        <v>348470</v>
      </c>
      <c r="I16" s="9">
        <v>4170</v>
      </c>
      <c r="J16" s="22">
        <v>9205</v>
      </c>
      <c r="K16" s="9">
        <v>709</v>
      </c>
      <c r="L16" s="22">
        <v>183</v>
      </c>
      <c r="M16" s="9">
        <v>2</v>
      </c>
      <c r="N16" s="22">
        <v>35</v>
      </c>
      <c r="O16" s="9">
        <v>45028</v>
      </c>
      <c r="P16" s="22">
        <v>390601</v>
      </c>
    </row>
    <row r="17" spans="1:16" x14ac:dyDescent="0.25">
      <c r="A17" s="7">
        <v>9</v>
      </c>
      <c r="B17" s="8" t="s">
        <v>22</v>
      </c>
      <c r="C17" s="9">
        <v>0</v>
      </c>
      <c r="D17" s="22">
        <v>0</v>
      </c>
      <c r="E17" s="9">
        <v>82</v>
      </c>
      <c r="F17" s="22">
        <v>468</v>
      </c>
      <c r="G17" s="9">
        <v>1778</v>
      </c>
      <c r="H17" s="22">
        <v>19713</v>
      </c>
      <c r="I17" s="9">
        <v>107</v>
      </c>
      <c r="J17" s="22">
        <v>192</v>
      </c>
      <c r="K17" s="9">
        <v>345</v>
      </c>
      <c r="L17" s="22">
        <v>73</v>
      </c>
      <c r="M17" s="9">
        <v>0</v>
      </c>
      <c r="N17" s="22">
        <v>0</v>
      </c>
      <c r="O17" s="9">
        <v>2312</v>
      </c>
      <c r="P17" s="22">
        <v>20446</v>
      </c>
    </row>
    <row r="18" spans="1:16" x14ac:dyDescent="0.25">
      <c r="A18" s="7">
        <v>10</v>
      </c>
      <c r="B18" s="8" t="s">
        <v>23</v>
      </c>
      <c r="C18" s="9">
        <v>0</v>
      </c>
      <c r="D18" s="22">
        <v>0</v>
      </c>
      <c r="E18" s="9">
        <v>1785</v>
      </c>
      <c r="F18" s="22">
        <v>8188</v>
      </c>
      <c r="G18" s="9">
        <v>8080</v>
      </c>
      <c r="H18" s="22">
        <v>79396</v>
      </c>
      <c r="I18" s="9">
        <v>1</v>
      </c>
      <c r="J18" s="22">
        <v>784</v>
      </c>
      <c r="K18" s="9">
        <v>1116</v>
      </c>
      <c r="L18" s="22">
        <v>17</v>
      </c>
      <c r="M18" s="9">
        <v>24</v>
      </c>
      <c r="N18" s="22">
        <v>356</v>
      </c>
      <c r="O18" s="9">
        <v>11006</v>
      </c>
      <c r="P18" s="22">
        <v>88741</v>
      </c>
    </row>
    <row r="19" spans="1:16" x14ac:dyDescent="0.25">
      <c r="A19" s="7">
        <v>11</v>
      </c>
      <c r="B19" s="8" t="s">
        <v>24</v>
      </c>
      <c r="C19" s="9">
        <v>32</v>
      </c>
      <c r="D19" s="22">
        <v>10831</v>
      </c>
      <c r="E19" s="9">
        <v>882</v>
      </c>
      <c r="F19" s="22">
        <v>4529</v>
      </c>
      <c r="G19" s="9">
        <v>11124</v>
      </c>
      <c r="H19" s="22">
        <v>93045</v>
      </c>
      <c r="I19" s="9">
        <v>3</v>
      </c>
      <c r="J19" s="22">
        <v>346</v>
      </c>
      <c r="K19" s="9">
        <v>11740</v>
      </c>
      <c r="L19" s="22">
        <v>75218</v>
      </c>
      <c r="M19" s="9">
        <v>0</v>
      </c>
      <c r="N19" s="22">
        <v>0</v>
      </c>
      <c r="O19" s="9">
        <v>23781</v>
      </c>
      <c r="P19" s="22">
        <v>183969</v>
      </c>
    </row>
    <row r="20" spans="1:16" x14ac:dyDescent="0.25">
      <c r="A20" s="7">
        <v>12</v>
      </c>
      <c r="B20" s="8" t="s">
        <v>25</v>
      </c>
      <c r="C20" s="9">
        <v>5</v>
      </c>
      <c r="D20" s="22">
        <v>982</v>
      </c>
      <c r="E20" s="9">
        <v>16127</v>
      </c>
      <c r="F20" s="22">
        <v>84945</v>
      </c>
      <c r="G20" s="9">
        <v>107001</v>
      </c>
      <c r="H20" s="22">
        <v>1579102</v>
      </c>
      <c r="I20" s="9">
        <v>12799</v>
      </c>
      <c r="J20" s="22">
        <v>57463</v>
      </c>
      <c r="K20" s="9">
        <v>0</v>
      </c>
      <c r="L20" s="22">
        <v>0</v>
      </c>
      <c r="M20" s="9">
        <v>34</v>
      </c>
      <c r="N20" s="22">
        <v>473</v>
      </c>
      <c r="O20" s="9">
        <v>135966</v>
      </c>
      <c r="P20" s="22">
        <v>1722965</v>
      </c>
    </row>
    <row r="21" spans="1:16" ht="15.75" x14ac:dyDescent="0.25">
      <c r="A21" s="11" t="s">
        <v>26</v>
      </c>
      <c r="B21" s="10" t="s">
        <v>27</v>
      </c>
      <c r="C21" s="11">
        <f t="shared" ref="C21:H21" si="0">SUM(C9:C20)</f>
        <v>43</v>
      </c>
      <c r="D21" s="24">
        <f t="shared" si="0"/>
        <v>16298</v>
      </c>
      <c r="E21" s="11">
        <f t="shared" si="0"/>
        <v>37152</v>
      </c>
      <c r="F21" s="24">
        <f t="shared" si="0"/>
        <v>184197</v>
      </c>
      <c r="G21" s="11">
        <f t="shared" si="0"/>
        <v>226174</v>
      </c>
      <c r="H21" s="24">
        <f t="shared" si="0"/>
        <v>2887173</v>
      </c>
      <c r="I21" s="11">
        <f t="shared" ref="I21:L21" si="1">SUM(I9:I20)</f>
        <v>17924</v>
      </c>
      <c r="J21" s="24">
        <f t="shared" si="1"/>
        <v>70959</v>
      </c>
      <c r="K21" s="11">
        <f t="shared" si="1"/>
        <v>18024</v>
      </c>
      <c r="L21" s="24">
        <f t="shared" si="1"/>
        <v>88891</v>
      </c>
      <c r="M21" s="11">
        <f>SUM(M9:M20)</f>
        <v>70</v>
      </c>
      <c r="N21" s="24">
        <f>SUM(N9:N20)</f>
        <v>932</v>
      </c>
      <c r="O21" s="11">
        <f>SUM(O9:O20)</f>
        <v>299387</v>
      </c>
      <c r="P21" s="11">
        <f t="shared" ref="P21" si="2">D21+F21+H21+J21+L21+N21</f>
        <v>3248450</v>
      </c>
    </row>
    <row r="22" spans="1:16" ht="15.75" x14ac:dyDescent="0.25">
      <c r="A22" s="124" t="s">
        <v>152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</row>
    <row r="23" spans="1:16" x14ac:dyDescent="0.25">
      <c r="A23" s="7">
        <v>13</v>
      </c>
      <c r="B23" s="8" t="s">
        <v>29</v>
      </c>
      <c r="C23" s="9">
        <v>0</v>
      </c>
      <c r="D23" s="22">
        <v>0</v>
      </c>
      <c r="E23" s="9">
        <v>1383</v>
      </c>
      <c r="F23" s="22">
        <v>5151</v>
      </c>
      <c r="G23" s="9">
        <v>9233</v>
      </c>
      <c r="H23" s="22">
        <v>146533</v>
      </c>
      <c r="I23" s="9">
        <v>0</v>
      </c>
      <c r="J23" s="22">
        <v>0</v>
      </c>
      <c r="K23" s="9">
        <v>40005</v>
      </c>
      <c r="L23" s="22">
        <v>8755</v>
      </c>
      <c r="M23" s="9">
        <v>0</v>
      </c>
      <c r="N23" s="22">
        <v>0</v>
      </c>
      <c r="O23" s="9">
        <v>50621</v>
      </c>
      <c r="P23" s="22">
        <v>160439</v>
      </c>
    </row>
    <row r="24" spans="1:16" x14ac:dyDescent="0.25">
      <c r="A24" s="7">
        <v>14</v>
      </c>
      <c r="B24" s="8" t="s">
        <v>30</v>
      </c>
      <c r="C24" s="9">
        <v>0</v>
      </c>
      <c r="D24" s="22">
        <v>0</v>
      </c>
      <c r="E24" s="9">
        <v>0</v>
      </c>
      <c r="F24" s="22">
        <v>0</v>
      </c>
      <c r="G24" s="9">
        <v>7574</v>
      </c>
      <c r="H24" s="22">
        <v>71634</v>
      </c>
      <c r="I24" s="9">
        <v>0</v>
      </c>
      <c r="J24" s="22">
        <v>0</v>
      </c>
      <c r="K24" s="9">
        <v>123285</v>
      </c>
      <c r="L24" s="22">
        <v>33859</v>
      </c>
      <c r="M24" s="9">
        <v>0</v>
      </c>
      <c r="N24" s="22">
        <v>0</v>
      </c>
      <c r="O24" s="9">
        <v>130859</v>
      </c>
      <c r="P24" s="22">
        <v>105493</v>
      </c>
    </row>
    <row r="25" spans="1:16" x14ac:dyDescent="0.25">
      <c r="A25" s="7">
        <v>15</v>
      </c>
      <c r="B25" s="8" t="s">
        <v>31</v>
      </c>
      <c r="C25" s="9">
        <v>0</v>
      </c>
      <c r="D25" s="22">
        <v>0</v>
      </c>
      <c r="E25" s="9">
        <v>2</v>
      </c>
      <c r="F25" s="22">
        <v>2</v>
      </c>
      <c r="G25" s="9">
        <v>2</v>
      </c>
      <c r="H25" s="22">
        <v>20</v>
      </c>
      <c r="I25" s="9">
        <v>0</v>
      </c>
      <c r="J25" s="22">
        <v>0</v>
      </c>
      <c r="K25" s="9">
        <v>479</v>
      </c>
      <c r="L25" s="22">
        <v>72</v>
      </c>
      <c r="M25" s="9">
        <v>0</v>
      </c>
      <c r="N25" s="22">
        <v>0</v>
      </c>
      <c r="O25" s="9">
        <v>483</v>
      </c>
      <c r="P25" s="22">
        <v>94</v>
      </c>
    </row>
    <row r="26" spans="1:16" x14ac:dyDescent="0.25">
      <c r="A26" s="7">
        <v>16</v>
      </c>
      <c r="B26" s="8" t="s">
        <v>32</v>
      </c>
      <c r="C26" s="9">
        <v>0</v>
      </c>
      <c r="D26" s="22">
        <v>0</v>
      </c>
      <c r="E26" s="9">
        <v>4</v>
      </c>
      <c r="F26" s="22">
        <v>869</v>
      </c>
      <c r="G26" s="9">
        <v>77</v>
      </c>
      <c r="H26" s="22">
        <v>656</v>
      </c>
      <c r="I26" s="9">
        <v>0</v>
      </c>
      <c r="J26" s="22">
        <v>0</v>
      </c>
      <c r="K26" s="9">
        <v>1</v>
      </c>
      <c r="L26" s="22">
        <v>992</v>
      </c>
      <c r="M26" s="9">
        <v>0</v>
      </c>
      <c r="N26" s="22">
        <v>0</v>
      </c>
      <c r="O26" s="9">
        <v>82</v>
      </c>
      <c r="P26" s="22">
        <v>2517</v>
      </c>
    </row>
    <row r="27" spans="1:16" x14ac:dyDescent="0.25">
      <c r="A27" s="7">
        <v>17</v>
      </c>
      <c r="B27" s="8" t="s">
        <v>33</v>
      </c>
      <c r="C27" s="9">
        <v>0</v>
      </c>
      <c r="D27" s="22">
        <v>0</v>
      </c>
      <c r="E27" s="9">
        <v>8</v>
      </c>
      <c r="F27" s="22">
        <v>16</v>
      </c>
      <c r="G27" s="9">
        <v>39996</v>
      </c>
      <c r="H27" s="22">
        <v>51719</v>
      </c>
      <c r="I27" s="9">
        <v>0</v>
      </c>
      <c r="J27" s="22">
        <v>0</v>
      </c>
      <c r="K27" s="9">
        <v>883</v>
      </c>
      <c r="L27" s="22">
        <v>65</v>
      </c>
      <c r="M27" s="9">
        <v>53</v>
      </c>
      <c r="N27" s="22">
        <v>9573</v>
      </c>
      <c r="O27" s="9">
        <v>40940</v>
      </c>
      <c r="P27" s="22">
        <v>61373</v>
      </c>
    </row>
    <row r="28" spans="1:16" x14ac:dyDescent="0.25">
      <c r="A28" s="7">
        <v>18</v>
      </c>
      <c r="B28" s="8" t="s">
        <v>34</v>
      </c>
      <c r="C28" s="9">
        <v>0</v>
      </c>
      <c r="D28" s="22">
        <v>0</v>
      </c>
      <c r="E28" s="9">
        <v>0</v>
      </c>
      <c r="F28" s="22">
        <v>0</v>
      </c>
      <c r="G28" s="9">
        <v>6</v>
      </c>
      <c r="H28" s="22">
        <v>72</v>
      </c>
      <c r="I28" s="9">
        <v>0</v>
      </c>
      <c r="J28" s="22">
        <v>0</v>
      </c>
      <c r="K28" s="9">
        <v>0</v>
      </c>
      <c r="L28" s="22">
        <v>0</v>
      </c>
      <c r="M28" s="9">
        <v>0</v>
      </c>
      <c r="N28" s="22">
        <v>0</v>
      </c>
      <c r="O28" s="9">
        <v>6</v>
      </c>
      <c r="P28" s="22">
        <v>72</v>
      </c>
    </row>
    <row r="29" spans="1:16" x14ac:dyDescent="0.25">
      <c r="A29" s="7">
        <v>19</v>
      </c>
      <c r="B29" s="8" t="s">
        <v>35</v>
      </c>
      <c r="C29" s="9">
        <v>0</v>
      </c>
      <c r="D29" s="22">
        <v>0</v>
      </c>
      <c r="E29" s="9">
        <v>1</v>
      </c>
      <c r="F29" s="22">
        <v>22</v>
      </c>
      <c r="G29" s="9">
        <v>147</v>
      </c>
      <c r="H29" s="22">
        <v>1548</v>
      </c>
      <c r="I29" s="9">
        <v>0</v>
      </c>
      <c r="J29" s="22">
        <v>0</v>
      </c>
      <c r="K29" s="9">
        <v>0</v>
      </c>
      <c r="L29" s="22">
        <v>0</v>
      </c>
      <c r="M29" s="9">
        <v>0</v>
      </c>
      <c r="N29" s="22">
        <v>0</v>
      </c>
      <c r="O29" s="9">
        <v>148</v>
      </c>
      <c r="P29" s="22">
        <v>1570</v>
      </c>
    </row>
    <row r="30" spans="1:16" x14ac:dyDescent="0.25">
      <c r="A30" s="7">
        <v>20</v>
      </c>
      <c r="B30" s="8" t="s">
        <v>36</v>
      </c>
      <c r="C30" s="9">
        <v>0</v>
      </c>
      <c r="D30" s="22">
        <v>0</v>
      </c>
      <c r="E30" s="9">
        <v>31</v>
      </c>
      <c r="F30" s="22">
        <v>78</v>
      </c>
      <c r="G30" s="9">
        <v>83306</v>
      </c>
      <c r="H30" s="22">
        <v>1043883</v>
      </c>
      <c r="I30" s="9">
        <v>0</v>
      </c>
      <c r="J30" s="22">
        <v>0</v>
      </c>
      <c r="K30" s="9">
        <v>11552</v>
      </c>
      <c r="L30" s="22">
        <v>2255</v>
      </c>
      <c r="M30" s="9">
        <v>0</v>
      </c>
      <c r="N30" s="22">
        <v>0</v>
      </c>
      <c r="O30" s="9">
        <v>94889</v>
      </c>
      <c r="P30" s="22">
        <v>1046216</v>
      </c>
    </row>
    <row r="31" spans="1:16" x14ac:dyDescent="0.25">
      <c r="A31" s="7">
        <v>21</v>
      </c>
      <c r="B31" s="8" t="s">
        <v>37</v>
      </c>
      <c r="C31" s="9">
        <v>0</v>
      </c>
      <c r="D31" s="22">
        <v>0</v>
      </c>
      <c r="E31" s="9">
        <v>638</v>
      </c>
      <c r="F31" s="22">
        <v>5368</v>
      </c>
      <c r="G31" s="9">
        <v>10668</v>
      </c>
      <c r="H31" s="22">
        <v>113757</v>
      </c>
      <c r="I31" s="9">
        <v>1</v>
      </c>
      <c r="J31" s="22">
        <v>60</v>
      </c>
      <c r="K31" s="9">
        <v>2865</v>
      </c>
      <c r="L31" s="22">
        <v>333</v>
      </c>
      <c r="M31" s="9">
        <v>0</v>
      </c>
      <c r="N31" s="22">
        <v>0</v>
      </c>
      <c r="O31" s="9">
        <v>14172</v>
      </c>
      <c r="P31" s="22">
        <v>119518</v>
      </c>
    </row>
    <row r="32" spans="1:16" x14ac:dyDescent="0.25">
      <c r="A32" s="7">
        <v>22</v>
      </c>
      <c r="B32" s="8" t="s">
        <v>38</v>
      </c>
      <c r="C32" s="9">
        <v>0</v>
      </c>
      <c r="D32" s="22">
        <v>0</v>
      </c>
      <c r="E32" s="9">
        <v>600</v>
      </c>
      <c r="F32" s="22">
        <v>3012</v>
      </c>
      <c r="G32" s="9">
        <v>4331</v>
      </c>
      <c r="H32" s="22">
        <v>52735</v>
      </c>
      <c r="I32" s="9">
        <v>5</v>
      </c>
      <c r="J32" s="22">
        <v>14</v>
      </c>
      <c r="K32" s="9">
        <v>0</v>
      </c>
      <c r="L32" s="22">
        <v>0</v>
      </c>
      <c r="M32" s="9">
        <v>7</v>
      </c>
      <c r="N32" s="22">
        <v>32</v>
      </c>
      <c r="O32" s="9">
        <v>4943</v>
      </c>
      <c r="P32" s="22">
        <v>55793</v>
      </c>
    </row>
    <row r="33" spans="1:16" x14ac:dyDescent="0.25">
      <c r="A33" s="7">
        <v>23</v>
      </c>
      <c r="B33" s="8" t="s">
        <v>39</v>
      </c>
      <c r="C33" s="9">
        <v>0</v>
      </c>
      <c r="D33" s="22">
        <v>0</v>
      </c>
      <c r="E33" s="9">
        <v>0</v>
      </c>
      <c r="F33" s="22">
        <v>0</v>
      </c>
      <c r="G33" s="9">
        <v>5646</v>
      </c>
      <c r="H33" s="22">
        <v>37618</v>
      </c>
      <c r="I33" s="9">
        <v>0</v>
      </c>
      <c r="J33" s="22">
        <v>0</v>
      </c>
      <c r="K33" s="9">
        <v>0</v>
      </c>
      <c r="L33" s="22">
        <v>0</v>
      </c>
      <c r="M33" s="9">
        <v>2957</v>
      </c>
      <c r="N33" s="22">
        <v>469</v>
      </c>
      <c r="O33" s="9">
        <v>8603</v>
      </c>
      <c r="P33" s="22">
        <v>38087</v>
      </c>
    </row>
    <row r="34" spans="1:16" x14ac:dyDescent="0.25">
      <c r="A34" s="7">
        <v>24</v>
      </c>
      <c r="B34" s="8" t="s">
        <v>40</v>
      </c>
      <c r="C34" s="9">
        <v>0</v>
      </c>
      <c r="D34" s="22">
        <v>0</v>
      </c>
      <c r="E34" s="9">
        <v>0</v>
      </c>
      <c r="F34" s="22">
        <v>0</v>
      </c>
      <c r="G34" s="9">
        <v>3573</v>
      </c>
      <c r="H34" s="22">
        <v>28725</v>
      </c>
      <c r="I34" s="9">
        <v>0</v>
      </c>
      <c r="J34" s="22">
        <v>0</v>
      </c>
      <c r="K34" s="9">
        <v>8353</v>
      </c>
      <c r="L34" s="22">
        <v>2335</v>
      </c>
      <c r="M34" s="9">
        <v>0</v>
      </c>
      <c r="N34" s="22">
        <v>0</v>
      </c>
      <c r="O34" s="9">
        <v>11926</v>
      </c>
      <c r="P34" s="22">
        <v>31060</v>
      </c>
    </row>
    <row r="35" spans="1:16" x14ac:dyDescent="0.25">
      <c r="A35" s="7">
        <v>25</v>
      </c>
      <c r="B35" s="12" t="s">
        <v>41</v>
      </c>
      <c r="C35" s="9">
        <v>0</v>
      </c>
      <c r="D35" s="22">
        <v>0</v>
      </c>
      <c r="E35" s="9">
        <v>10</v>
      </c>
      <c r="F35" s="22">
        <v>28</v>
      </c>
      <c r="G35" s="9">
        <v>28</v>
      </c>
      <c r="H35" s="22">
        <v>297</v>
      </c>
      <c r="I35" s="9">
        <v>0</v>
      </c>
      <c r="J35" s="22">
        <v>0</v>
      </c>
      <c r="K35" s="9">
        <v>19</v>
      </c>
      <c r="L35" s="22">
        <v>877</v>
      </c>
      <c r="M35" s="9">
        <v>0</v>
      </c>
      <c r="N35" s="22">
        <v>0</v>
      </c>
      <c r="O35" s="9">
        <v>57</v>
      </c>
      <c r="P35" s="22">
        <v>1202</v>
      </c>
    </row>
    <row r="36" spans="1:16" x14ac:dyDescent="0.25">
      <c r="A36" s="7">
        <v>26</v>
      </c>
      <c r="B36" s="12" t="s">
        <v>42</v>
      </c>
      <c r="C36" s="9">
        <v>220</v>
      </c>
      <c r="D36" s="22">
        <v>2553</v>
      </c>
      <c r="E36" s="9">
        <v>1</v>
      </c>
      <c r="F36" s="22">
        <v>12</v>
      </c>
      <c r="G36" s="9">
        <v>1</v>
      </c>
      <c r="H36" s="22">
        <v>17</v>
      </c>
      <c r="I36" s="9">
        <v>0</v>
      </c>
      <c r="J36" s="22">
        <v>0</v>
      </c>
      <c r="K36" s="9">
        <v>22</v>
      </c>
      <c r="L36" s="22">
        <v>9</v>
      </c>
      <c r="M36" s="9">
        <v>11</v>
      </c>
      <c r="N36" s="22">
        <v>514</v>
      </c>
      <c r="O36" s="9">
        <v>255</v>
      </c>
      <c r="P36" s="22">
        <v>3105</v>
      </c>
    </row>
    <row r="37" spans="1:16" x14ac:dyDescent="0.25">
      <c r="A37" s="7">
        <v>27</v>
      </c>
      <c r="B37" s="12" t="s">
        <v>43</v>
      </c>
      <c r="C37" s="9">
        <v>0</v>
      </c>
      <c r="D37" s="22">
        <v>0</v>
      </c>
      <c r="E37" s="9">
        <v>0</v>
      </c>
      <c r="F37" s="22">
        <v>0</v>
      </c>
      <c r="G37" s="9">
        <v>11</v>
      </c>
      <c r="H37" s="22">
        <v>84</v>
      </c>
      <c r="I37" s="9">
        <v>0</v>
      </c>
      <c r="J37" s="22">
        <v>0</v>
      </c>
      <c r="K37" s="9">
        <v>0</v>
      </c>
      <c r="L37" s="22">
        <v>0</v>
      </c>
      <c r="M37" s="9">
        <v>0</v>
      </c>
      <c r="N37" s="22">
        <v>0</v>
      </c>
      <c r="O37" s="9">
        <v>11</v>
      </c>
      <c r="P37" s="22">
        <v>84</v>
      </c>
    </row>
    <row r="38" spans="1:16" x14ac:dyDescent="0.25">
      <c r="A38" s="7">
        <v>28</v>
      </c>
      <c r="B38" s="12" t="s">
        <v>44</v>
      </c>
      <c r="C38" s="9">
        <v>0</v>
      </c>
      <c r="D38" s="22">
        <v>0</v>
      </c>
      <c r="E38" s="9">
        <v>0</v>
      </c>
      <c r="F38" s="22">
        <v>0</v>
      </c>
      <c r="G38" s="9">
        <v>314</v>
      </c>
      <c r="H38" s="22">
        <v>5273</v>
      </c>
      <c r="I38" s="9">
        <v>0</v>
      </c>
      <c r="J38" s="22">
        <v>0</v>
      </c>
      <c r="K38" s="9">
        <v>900</v>
      </c>
      <c r="L38" s="22">
        <v>91</v>
      </c>
      <c r="M38" s="9">
        <v>0</v>
      </c>
      <c r="N38" s="22">
        <v>0</v>
      </c>
      <c r="O38" s="9">
        <v>1214</v>
      </c>
      <c r="P38" s="22">
        <v>5364</v>
      </c>
    </row>
    <row r="39" spans="1:16" x14ac:dyDescent="0.25">
      <c r="A39" s="7">
        <v>29</v>
      </c>
      <c r="B39" s="12" t="s">
        <v>45</v>
      </c>
      <c r="C39" s="9">
        <v>0</v>
      </c>
      <c r="D39" s="22">
        <v>0</v>
      </c>
      <c r="E39" s="9">
        <v>0</v>
      </c>
      <c r="F39" s="22">
        <v>0</v>
      </c>
      <c r="G39" s="9">
        <v>0</v>
      </c>
      <c r="H39" s="22">
        <v>0</v>
      </c>
      <c r="I39" s="9">
        <v>0</v>
      </c>
      <c r="J39" s="22">
        <v>0</v>
      </c>
      <c r="K39" s="9">
        <v>1300</v>
      </c>
      <c r="L39" s="22">
        <v>176</v>
      </c>
      <c r="M39" s="9">
        <v>430</v>
      </c>
      <c r="N39" s="22">
        <v>33</v>
      </c>
      <c r="O39" s="9">
        <v>1730</v>
      </c>
      <c r="P39" s="22">
        <v>209</v>
      </c>
    </row>
    <row r="40" spans="1:16" x14ac:dyDescent="0.25">
      <c r="A40" s="7">
        <v>30</v>
      </c>
      <c r="B40" s="12" t="s">
        <v>46</v>
      </c>
      <c r="C40" s="9">
        <v>0</v>
      </c>
      <c r="D40" s="22">
        <v>0</v>
      </c>
      <c r="E40" s="9">
        <v>0</v>
      </c>
      <c r="F40" s="22">
        <v>0</v>
      </c>
      <c r="G40" s="9">
        <v>225</v>
      </c>
      <c r="H40" s="22">
        <v>3348</v>
      </c>
      <c r="I40" s="9">
        <v>0</v>
      </c>
      <c r="J40" s="22">
        <v>0</v>
      </c>
      <c r="K40" s="9">
        <v>3017</v>
      </c>
      <c r="L40" s="22">
        <v>652</v>
      </c>
      <c r="M40" s="9">
        <v>0</v>
      </c>
      <c r="N40" s="22">
        <v>0</v>
      </c>
      <c r="O40" s="9">
        <v>3242</v>
      </c>
      <c r="P40" s="22">
        <v>4000</v>
      </c>
    </row>
    <row r="41" spans="1:16" x14ac:dyDescent="0.25">
      <c r="A41" s="7">
        <v>31</v>
      </c>
      <c r="B41" s="12" t="s">
        <v>47</v>
      </c>
      <c r="C41" s="9">
        <v>0</v>
      </c>
      <c r="D41" s="22">
        <v>0</v>
      </c>
      <c r="E41" s="9">
        <v>1</v>
      </c>
      <c r="F41" s="22">
        <v>22</v>
      </c>
      <c r="G41" s="9">
        <v>4</v>
      </c>
      <c r="H41" s="22">
        <v>37</v>
      </c>
      <c r="I41" s="9">
        <v>0</v>
      </c>
      <c r="J41" s="22">
        <v>0</v>
      </c>
      <c r="K41" s="9">
        <v>7</v>
      </c>
      <c r="L41" s="22">
        <v>1054</v>
      </c>
      <c r="M41" s="9">
        <v>0</v>
      </c>
      <c r="N41" s="22">
        <v>0</v>
      </c>
      <c r="O41" s="9">
        <v>12</v>
      </c>
      <c r="P41" s="22">
        <v>1113</v>
      </c>
    </row>
    <row r="42" spans="1:16" x14ac:dyDescent="0.25">
      <c r="A42" s="7">
        <v>32</v>
      </c>
      <c r="B42" s="12" t="s">
        <v>48</v>
      </c>
      <c r="C42" s="9">
        <v>0</v>
      </c>
      <c r="D42" s="22">
        <v>0</v>
      </c>
      <c r="E42" s="9">
        <v>3</v>
      </c>
      <c r="F42" s="22">
        <v>7</v>
      </c>
      <c r="G42" s="9">
        <v>95</v>
      </c>
      <c r="H42" s="22">
        <v>732</v>
      </c>
      <c r="I42" s="9">
        <v>0</v>
      </c>
      <c r="J42" s="22">
        <v>0</v>
      </c>
      <c r="K42" s="9">
        <v>0</v>
      </c>
      <c r="L42" s="22">
        <v>0</v>
      </c>
      <c r="M42" s="9">
        <v>0</v>
      </c>
      <c r="N42" s="22">
        <v>0</v>
      </c>
      <c r="O42" s="9">
        <v>98</v>
      </c>
      <c r="P42" s="22">
        <v>739</v>
      </c>
    </row>
    <row r="43" spans="1:16" x14ac:dyDescent="0.25">
      <c r="A43" s="7">
        <v>33</v>
      </c>
      <c r="B43" s="12" t="s">
        <v>49</v>
      </c>
      <c r="C43" s="9">
        <v>0</v>
      </c>
      <c r="D43" s="22">
        <v>0</v>
      </c>
      <c r="E43" s="9">
        <v>68</v>
      </c>
      <c r="F43" s="22">
        <v>940</v>
      </c>
      <c r="G43" s="9">
        <v>1418</v>
      </c>
      <c r="H43" s="22">
        <v>14660</v>
      </c>
      <c r="I43" s="9">
        <v>0</v>
      </c>
      <c r="J43" s="22">
        <v>0</v>
      </c>
      <c r="K43" s="9">
        <v>349</v>
      </c>
      <c r="L43" s="22">
        <v>441</v>
      </c>
      <c r="M43" s="9">
        <v>0</v>
      </c>
      <c r="N43" s="22">
        <v>0</v>
      </c>
      <c r="O43" s="9">
        <v>1835</v>
      </c>
      <c r="P43" s="22">
        <v>16041</v>
      </c>
    </row>
    <row r="44" spans="1:16" x14ac:dyDescent="0.25">
      <c r="A44" s="7">
        <v>34</v>
      </c>
      <c r="B44" s="12" t="s">
        <v>50</v>
      </c>
      <c r="C44" s="9">
        <v>0</v>
      </c>
      <c r="D44" s="22">
        <v>0</v>
      </c>
      <c r="E44" s="9">
        <v>9</v>
      </c>
      <c r="F44" s="22">
        <v>51</v>
      </c>
      <c r="G44" s="9">
        <v>129</v>
      </c>
      <c r="H44" s="22">
        <v>1479</v>
      </c>
      <c r="I44" s="9">
        <v>0</v>
      </c>
      <c r="J44" s="22">
        <v>0</v>
      </c>
      <c r="K44" s="9">
        <v>20</v>
      </c>
      <c r="L44" s="22">
        <v>109</v>
      </c>
      <c r="M44" s="9">
        <v>0</v>
      </c>
      <c r="N44" s="22">
        <v>0</v>
      </c>
      <c r="O44" s="9">
        <v>158</v>
      </c>
      <c r="P44" s="22">
        <v>1639</v>
      </c>
    </row>
    <row r="45" spans="1:16" ht="15.75" x14ac:dyDescent="0.25">
      <c r="A45" s="11" t="s">
        <v>51</v>
      </c>
      <c r="B45" s="10" t="s">
        <v>27</v>
      </c>
      <c r="C45" s="24">
        <f>SUM(C23:C44)</f>
        <v>220</v>
      </c>
      <c r="D45" s="24">
        <f t="shared" ref="D45:N45" si="3">SUM(D23:D44)</f>
        <v>2553</v>
      </c>
      <c r="E45" s="24">
        <f t="shared" si="3"/>
        <v>2759</v>
      </c>
      <c r="F45" s="24">
        <f t="shared" si="3"/>
        <v>15578</v>
      </c>
      <c r="G45" s="24">
        <f t="shared" si="3"/>
        <v>166784</v>
      </c>
      <c r="H45" s="24">
        <f t="shared" si="3"/>
        <v>1574827</v>
      </c>
      <c r="I45" s="11">
        <f t="shared" si="3"/>
        <v>6</v>
      </c>
      <c r="J45" s="24">
        <f t="shared" si="3"/>
        <v>74</v>
      </c>
      <c r="K45" s="11">
        <f t="shared" si="3"/>
        <v>193057</v>
      </c>
      <c r="L45" s="11">
        <f t="shared" si="3"/>
        <v>52075</v>
      </c>
      <c r="M45" s="11">
        <f t="shared" si="3"/>
        <v>3458</v>
      </c>
      <c r="N45" s="24">
        <f t="shared" si="3"/>
        <v>10621</v>
      </c>
      <c r="O45" s="11">
        <f t="shared" ref="O45:P45" si="4">C45+E45+G45+I45+K45+M45</f>
        <v>366284</v>
      </c>
      <c r="P45" s="11">
        <f t="shared" si="4"/>
        <v>1655728</v>
      </c>
    </row>
    <row r="46" spans="1:16" ht="15.75" x14ac:dyDescent="0.25">
      <c r="A46" s="11" t="s">
        <v>52</v>
      </c>
      <c r="B46" s="10" t="s">
        <v>83</v>
      </c>
      <c r="C46" s="24">
        <f>+C45+C21</f>
        <v>263</v>
      </c>
      <c r="D46" s="24">
        <f t="shared" ref="D46:P46" si="5">+D45+D21</f>
        <v>18851</v>
      </c>
      <c r="E46" s="24">
        <f t="shared" si="5"/>
        <v>39911</v>
      </c>
      <c r="F46" s="24">
        <f t="shared" si="5"/>
        <v>199775</v>
      </c>
      <c r="G46" s="24">
        <f t="shared" si="5"/>
        <v>392958</v>
      </c>
      <c r="H46" s="24">
        <f t="shared" si="5"/>
        <v>4462000</v>
      </c>
      <c r="I46" s="11">
        <f t="shared" si="5"/>
        <v>17930</v>
      </c>
      <c r="J46" s="11">
        <f t="shared" si="5"/>
        <v>71033</v>
      </c>
      <c r="K46" s="11">
        <f t="shared" si="5"/>
        <v>211081</v>
      </c>
      <c r="L46" s="11">
        <f t="shared" si="5"/>
        <v>140966</v>
      </c>
      <c r="M46" s="11">
        <f t="shared" si="5"/>
        <v>3528</v>
      </c>
      <c r="N46" s="11">
        <f t="shared" si="5"/>
        <v>11553</v>
      </c>
      <c r="O46" s="11">
        <f t="shared" si="5"/>
        <v>665671</v>
      </c>
      <c r="P46" s="11">
        <f t="shared" si="5"/>
        <v>4904178</v>
      </c>
    </row>
    <row r="47" spans="1:16" ht="15.75" x14ac:dyDescent="0.25">
      <c r="A47" s="124" t="s">
        <v>54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</row>
    <row r="48" spans="1:16" x14ac:dyDescent="0.25">
      <c r="A48" s="7">
        <v>35</v>
      </c>
      <c r="B48" s="8" t="s">
        <v>55</v>
      </c>
      <c r="C48" s="9">
        <v>0</v>
      </c>
      <c r="D48" s="22">
        <v>0</v>
      </c>
      <c r="E48" s="9">
        <v>622</v>
      </c>
      <c r="F48" s="22">
        <v>2177.17</v>
      </c>
      <c r="G48" s="9">
        <v>7534</v>
      </c>
      <c r="H48" s="22">
        <v>84493.51</v>
      </c>
      <c r="I48" s="9">
        <v>0</v>
      </c>
      <c r="J48" s="22">
        <v>0</v>
      </c>
      <c r="K48" s="9">
        <v>0</v>
      </c>
      <c r="L48" s="22">
        <v>0</v>
      </c>
      <c r="M48" s="9">
        <v>0</v>
      </c>
      <c r="N48" s="22">
        <v>0</v>
      </c>
      <c r="O48" s="9">
        <f t="shared" ref="O48:P50" si="6">C48+E48+G48+I48+K48+M48</f>
        <v>8156</v>
      </c>
      <c r="P48" s="22">
        <f t="shared" si="6"/>
        <v>86670.68</v>
      </c>
    </row>
    <row r="49" spans="1:16" x14ac:dyDescent="0.25">
      <c r="A49" s="7">
        <v>36</v>
      </c>
      <c r="B49" s="8" t="s">
        <v>56</v>
      </c>
      <c r="C49" s="9">
        <v>0</v>
      </c>
      <c r="D49" s="22">
        <v>0</v>
      </c>
      <c r="E49" s="9">
        <v>251</v>
      </c>
      <c r="F49" s="22">
        <v>1140</v>
      </c>
      <c r="G49" s="9">
        <v>16056</v>
      </c>
      <c r="H49" s="22">
        <v>174613.05</v>
      </c>
      <c r="I49" s="9">
        <v>23</v>
      </c>
      <c r="J49" s="22">
        <v>14.39</v>
      </c>
      <c r="K49" s="9">
        <v>31</v>
      </c>
      <c r="L49" s="22">
        <v>0.12</v>
      </c>
      <c r="M49" s="9">
        <v>0</v>
      </c>
      <c r="N49" s="22">
        <v>0</v>
      </c>
      <c r="O49" s="9">
        <f t="shared" si="6"/>
        <v>16361</v>
      </c>
      <c r="P49" s="22">
        <f t="shared" si="6"/>
        <v>175767.56</v>
      </c>
    </row>
    <row r="50" spans="1:16" ht="15.75" x14ac:dyDescent="0.25">
      <c r="A50" s="11" t="s">
        <v>57</v>
      </c>
      <c r="B50" s="10" t="s">
        <v>27</v>
      </c>
      <c r="C50" s="24">
        <f>SUM(C48:C49)</f>
        <v>0</v>
      </c>
      <c r="D50" s="24">
        <f t="shared" ref="D50:F50" si="7">SUM(D48:D49)</f>
        <v>0</v>
      </c>
      <c r="E50" s="24">
        <f t="shared" si="7"/>
        <v>873</v>
      </c>
      <c r="F50" s="24">
        <f t="shared" si="7"/>
        <v>3317.17</v>
      </c>
      <c r="G50" s="24">
        <f>SUM(G48:G49)</f>
        <v>23590</v>
      </c>
      <c r="H50" s="24">
        <f>SUM(H48:H49)</f>
        <v>259106.56</v>
      </c>
      <c r="I50" s="11">
        <f t="shared" ref="I50:N50" si="8">SUM(I48:I49)</f>
        <v>23</v>
      </c>
      <c r="J50" s="24">
        <f t="shared" si="8"/>
        <v>14.39</v>
      </c>
      <c r="K50" s="11">
        <f t="shared" si="8"/>
        <v>31</v>
      </c>
      <c r="L50" s="24">
        <f t="shared" si="8"/>
        <v>0.12</v>
      </c>
      <c r="M50" s="11">
        <f t="shared" si="8"/>
        <v>0</v>
      </c>
      <c r="N50" s="24">
        <f t="shared" si="8"/>
        <v>0</v>
      </c>
      <c r="O50" s="11">
        <f t="shared" si="6"/>
        <v>24517</v>
      </c>
      <c r="P50" s="11">
        <f t="shared" si="6"/>
        <v>262438.24</v>
      </c>
    </row>
    <row r="51" spans="1:16" ht="15.75" x14ac:dyDescent="0.25">
      <c r="A51" s="124" t="s">
        <v>58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</row>
    <row r="52" spans="1:16" x14ac:dyDescent="0.25">
      <c r="A52" s="7">
        <v>37</v>
      </c>
      <c r="B52" s="8" t="s">
        <v>59</v>
      </c>
      <c r="C52" s="9">
        <v>0</v>
      </c>
      <c r="D52" s="22">
        <v>0</v>
      </c>
      <c r="E52" s="9">
        <v>4</v>
      </c>
      <c r="F52" s="22">
        <v>8</v>
      </c>
      <c r="G52" s="9">
        <v>499</v>
      </c>
      <c r="H52" s="22">
        <v>15763.17</v>
      </c>
      <c r="I52" s="9">
        <v>0</v>
      </c>
      <c r="J52" s="22">
        <v>0</v>
      </c>
      <c r="K52" s="9">
        <v>4750</v>
      </c>
      <c r="L52" s="22">
        <v>4261.54</v>
      </c>
      <c r="M52" s="9">
        <v>0</v>
      </c>
      <c r="N52" s="22">
        <v>0</v>
      </c>
      <c r="O52" s="9">
        <f t="shared" ref="O52:P54" si="9">C52+E52+G52+I52+K52+M52</f>
        <v>5253</v>
      </c>
      <c r="P52" s="22">
        <f t="shared" si="9"/>
        <v>20032.71</v>
      </c>
    </row>
    <row r="53" spans="1:16" x14ac:dyDescent="0.25">
      <c r="A53" s="7">
        <v>38</v>
      </c>
      <c r="B53" s="8" t="s">
        <v>60</v>
      </c>
      <c r="C53" s="9">
        <v>0</v>
      </c>
      <c r="D53" s="22">
        <v>0</v>
      </c>
      <c r="E53" s="9">
        <v>22</v>
      </c>
      <c r="F53" s="22">
        <v>52.14</v>
      </c>
      <c r="G53" s="9">
        <v>1616</v>
      </c>
      <c r="H53" s="22">
        <v>6604.72</v>
      </c>
      <c r="I53" s="9">
        <v>173</v>
      </c>
      <c r="J53" s="22">
        <v>354.07</v>
      </c>
      <c r="K53" s="9">
        <v>1366</v>
      </c>
      <c r="L53" s="22">
        <v>1752.26</v>
      </c>
      <c r="M53" s="9">
        <v>31</v>
      </c>
      <c r="N53" s="22">
        <v>170.28</v>
      </c>
      <c r="O53" s="9">
        <f t="shared" si="9"/>
        <v>3208</v>
      </c>
      <c r="P53" s="22">
        <f t="shared" si="9"/>
        <v>8933.4700000000012</v>
      </c>
    </row>
    <row r="54" spans="1:16" ht="15.75" x14ac:dyDescent="0.25">
      <c r="A54" s="11" t="s">
        <v>61</v>
      </c>
      <c r="B54" s="10" t="s">
        <v>27</v>
      </c>
      <c r="C54" s="24">
        <f>SUM(C52:C53)</f>
        <v>0</v>
      </c>
      <c r="D54" s="24">
        <f t="shared" ref="D54:N54" si="10">SUM(D52:D53)</f>
        <v>0</v>
      </c>
      <c r="E54" s="24">
        <f t="shared" si="10"/>
        <v>26</v>
      </c>
      <c r="F54" s="24">
        <f t="shared" si="10"/>
        <v>60.14</v>
      </c>
      <c r="G54" s="24">
        <f t="shared" si="10"/>
        <v>2115</v>
      </c>
      <c r="H54" s="24">
        <f t="shared" si="10"/>
        <v>22367.89</v>
      </c>
      <c r="I54" s="11">
        <f t="shared" si="10"/>
        <v>173</v>
      </c>
      <c r="J54" s="24">
        <f t="shared" si="10"/>
        <v>354.07</v>
      </c>
      <c r="K54" s="11">
        <f t="shared" si="10"/>
        <v>6116</v>
      </c>
      <c r="L54" s="24">
        <f t="shared" si="10"/>
        <v>6013.8</v>
      </c>
      <c r="M54" s="11">
        <f t="shared" si="10"/>
        <v>31</v>
      </c>
      <c r="N54" s="24">
        <f t="shared" si="10"/>
        <v>170.28</v>
      </c>
      <c r="O54" s="11">
        <f t="shared" si="9"/>
        <v>8461</v>
      </c>
      <c r="P54" s="11">
        <f t="shared" si="9"/>
        <v>28966.179999999997</v>
      </c>
    </row>
    <row r="55" spans="1:16" ht="15.75" x14ac:dyDescent="0.25">
      <c r="A55" s="124" t="s">
        <v>84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</row>
    <row r="56" spans="1:16" x14ac:dyDescent="0.25">
      <c r="A56" s="7">
        <v>39</v>
      </c>
      <c r="B56" s="8" t="s">
        <v>63</v>
      </c>
      <c r="C56" s="9">
        <v>0</v>
      </c>
      <c r="D56" s="22">
        <v>0</v>
      </c>
      <c r="E56" s="9">
        <v>0</v>
      </c>
      <c r="F56" s="22">
        <v>0</v>
      </c>
      <c r="G56" s="9">
        <v>11280</v>
      </c>
      <c r="H56" s="22">
        <v>88822</v>
      </c>
      <c r="I56" s="9">
        <v>205</v>
      </c>
      <c r="J56" s="22">
        <v>94571</v>
      </c>
      <c r="K56" s="9">
        <v>5969</v>
      </c>
      <c r="L56" s="22">
        <v>1669</v>
      </c>
      <c r="M56" s="9">
        <v>116</v>
      </c>
      <c r="N56" s="22">
        <v>2035</v>
      </c>
      <c r="O56" s="9">
        <v>17570</v>
      </c>
      <c r="P56" s="22">
        <v>187097</v>
      </c>
    </row>
    <row r="57" spans="1:16" x14ac:dyDescent="0.25">
      <c r="A57" s="7">
        <v>40</v>
      </c>
      <c r="B57" s="8" t="s">
        <v>64</v>
      </c>
      <c r="C57" s="9">
        <v>0</v>
      </c>
      <c r="D57" s="22">
        <v>0</v>
      </c>
      <c r="E57" s="9">
        <v>0</v>
      </c>
      <c r="F57" s="22">
        <v>0</v>
      </c>
      <c r="G57" s="9">
        <v>443</v>
      </c>
      <c r="H57" s="22">
        <v>3305</v>
      </c>
      <c r="I57" s="9">
        <v>0</v>
      </c>
      <c r="J57" s="22">
        <v>0</v>
      </c>
      <c r="K57" s="9">
        <v>17034</v>
      </c>
      <c r="L57" s="22">
        <v>5314</v>
      </c>
      <c r="M57" s="9">
        <v>0</v>
      </c>
      <c r="N57" s="22">
        <v>0</v>
      </c>
      <c r="O57" s="9">
        <v>17477</v>
      </c>
      <c r="P57" s="22">
        <v>8619</v>
      </c>
    </row>
    <row r="58" spans="1:16" x14ac:dyDescent="0.25">
      <c r="A58" s="7">
        <v>41</v>
      </c>
      <c r="B58" s="8" t="s">
        <v>65</v>
      </c>
      <c r="C58" s="9">
        <v>0</v>
      </c>
      <c r="D58" s="22">
        <v>0</v>
      </c>
      <c r="E58" s="9">
        <v>0</v>
      </c>
      <c r="F58" s="22">
        <v>0</v>
      </c>
      <c r="G58" s="9">
        <v>8222</v>
      </c>
      <c r="H58" s="22">
        <v>63652</v>
      </c>
      <c r="I58" s="9">
        <v>0</v>
      </c>
      <c r="J58" s="22">
        <v>0</v>
      </c>
      <c r="K58" s="9">
        <v>24689</v>
      </c>
      <c r="L58" s="22">
        <v>11512</v>
      </c>
      <c r="M58" s="9">
        <v>0</v>
      </c>
      <c r="N58" s="22">
        <v>0</v>
      </c>
      <c r="O58" s="9">
        <v>32911</v>
      </c>
      <c r="P58" s="22">
        <v>75164</v>
      </c>
    </row>
    <row r="59" spans="1:16" x14ac:dyDescent="0.25">
      <c r="A59" s="7">
        <v>42</v>
      </c>
      <c r="B59" s="8" t="s">
        <v>66</v>
      </c>
      <c r="C59" s="9">
        <v>0</v>
      </c>
      <c r="D59" s="22">
        <v>0</v>
      </c>
      <c r="E59" s="9">
        <v>0</v>
      </c>
      <c r="F59" s="22">
        <v>0</v>
      </c>
      <c r="G59" s="9">
        <v>24979</v>
      </c>
      <c r="H59" s="22">
        <v>36576</v>
      </c>
      <c r="I59" s="9">
        <v>0</v>
      </c>
      <c r="J59" s="22">
        <v>0</v>
      </c>
      <c r="K59" s="9">
        <v>41857</v>
      </c>
      <c r="L59" s="22">
        <v>18671</v>
      </c>
      <c r="M59" s="9">
        <v>0</v>
      </c>
      <c r="N59" s="22">
        <v>0</v>
      </c>
      <c r="O59" s="9">
        <v>66836</v>
      </c>
      <c r="P59" s="22">
        <v>55247</v>
      </c>
    </row>
    <row r="60" spans="1:16" x14ac:dyDescent="0.25">
      <c r="A60" s="7">
        <v>43</v>
      </c>
      <c r="B60" s="8" t="s">
        <v>67</v>
      </c>
      <c r="C60" s="9">
        <v>0</v>
      </c>
      <c r="D60" s="22">
        <v>0</v>
      </c>
      <c r="E60" s="9">
        <v>0</v>
      </c>
      <c r="F60" s="22">
        <v>0</v>
      </c>
      <c r="G60" s="9">
        <v>20</v>
      </c>
      <c r="H60" s="22">
        <v>235</v>
      </c>
      <c r="I60" s="9">
        <v>0</v>
      </c>
      <c r="J60" s="22">
        <v>0</v>
      </c>
      <c r="K60" s="9">
        <v>11674</v>
      </c>
      <c r="L60" s="22">
        <v>2647</v>
      </c>
      <c r="M60" s="9">
        <v>1</v>
      </c>
      <c r="N60" s="22">
        <v>0</v>
      </c>
      <c r="O60" s="9">
        <v>11695</v>
      </c>
      <c r="P60" s="22">
        <v>2882</v>
      </c>
    </row>
    <row r="61" spans="1:16" x14ac:dyDescent="0.25">
      <c r="A61" s="7">
        <v>44</v>
      </c>
      <c r="B61" s="8" t="s">
        <v>68</v>
      </c>
      <c r="C61" s="9">
        <v>0</v>
      </c>
      <c r="D61" s="22">
        <v>0</v>
      </c>
      <c r="E61" s="9">
        <v>0</v>
      </c>
      <c r="F61" s="22">
        <v>0</v>
      </c>
      <c r="G61" s="9">
        <v>76</v>
      </c>
      <c r="H61" s="22">
        <v>693</v>
      </c>
      <c r="I61" s="9">
        <v>0</v>
      </c>
      <c r="J61" s="22">
        <v>0</v>
      </c>
      <c r="K61" s="9">
        <v>0</v>
      </c>
      <c r="L61" s="22">
        <v>0</v>
      </c>
      <c r="M61" s="9">
        <v>0</v>
      </c>
      <c r="N61" s="22">
        <v>0</v>
      </c>
      <c r="O61" s="9">
        <v>76</v>
      </c>
      <c r="P61" s="22">
        <v>693</v>
      </c>
    </row>
    <row r="62" spans="1:16" x14ac:dyDescent="0.25">
      <c r="A62" s="7">
        <v>45</v>
      </c>
      <c r="B62" s="8" t="s">
        <v>69</v>
      </c>
      <c r="C62" s="9">
        <v>0</v>
      </c>
      <c r="D62" s="22">
        <v>0</v>
      </c>
      <c r="E62" s="9">
        <v>0</v>
      </c>
      <c r="F62" s="22">
        <v>0</v>
      </c>
      <c r="G62" s="9">
        <v>0</v>
      </c>
      <c r="H62" s="22">
        <v>0</v>
      </c>
      <c r="I62" s="9">
        <v>0</v>
      </c>
      <c r="J62" s="22">
        <v>0</v>
      </c>
      <c r="K62" s="9">
        <v>384</v>
      </c>
      <c r="L62" s="22">
        <v>124</v>
      </c>
      <c r="M62" s="9">
        <v>1345</v>
      </c>
      <c r="N62" s="22">
        <v>318</v>
      </c>
      <c r="O62" s="9">
        <v>1729</v>
      </c>
      <c r="P62" s="22">
        <v>442</v>
      </c>
    </row>
    <row r="63" spans="1:16" x14ac:dyDescent="0.25">
      <c r="A63" s="7">
        <v>46</v>
      </c>
      <c r="B63" s="8" t="s">
        <v>71</v>
      </c>
      <c r="C63" s="9">
        <v>0</v>
      </c>
      <c r="D63" s="22">
        <v>0</v>
      </c>
      <c r="E63" s="9">
        <v>1</v>
      </c>
      <c r="F63" s="22">
        <v>0</v>
      </c>
      <c r="G63" s="9">
        <v>7</v>
      </c>
      <c r="H63" s="22">
        <v>88</v>
      </c>
      <c r="I63" s="9">
        <v>0</v>
      </c>
      <c r="J63" s="22">
        <v>0</v>
      </c>
      <c r="K63" s="9">
        <v>5992</v>
      </c>
      <c r="L63" s="22">
        <v>2305</v>
      </c>
      <c r="M63" s="9">
        <v>0</v>
      </c>
      <c r="N63" s="22">
        <v>0</v>
      </c>
      <c r="O63" s="9">
        <v>6000</v>
      </c>
      <c r="P63" s="22">
        <v>2393</v>
      </c>
    </row>
    <row r="64" spans="1:16" x14ac:dyDescent="0.25">
      <c r="A64" s="7">
        <v>47</v>
      </c>
      <c r="B64" s="8" t="s">
        <v>72</v>
      </c>
      <c r="C64" s="9">
        <v>0</v>
      </c>
      <c r="D64" s="22">
        <v>0</v>
      </c>
      <c r="E64" s="9">
        <v>0</v>
      </c>
      <c r="F64" s="22">
        <v>0</v>
      </c>
      <c r="G64" s="9">
        <v>0</v>
      </c>
      <c r="H64" s="22">
        <v>0</v>
      </c>
      <c r="I64" s="9">
        <v>0</v>
      </c>
      <c r="J64" s="22">
        <v>0</v>
      </c>
      <c r="K64" s="9">
        <v>3614</v>
      </c>
      <c r="L64" s="22">
        <v>1142</v>
      </c>
      <c r="M64" s="9">
        <v>0</v>
      </c>
      <c r="N64" s="22">
        <v>0</v>
      </c>
      <c r="O64" s="9">
        <v>3614</v>
      </c>
      <c r="P64" s="22">
        <v>1142</v>
      </c>
    </row>
    <row r="65" spans="1:16" ht="15.75" x14ac:dyDescent="0.25">
      <c r="A65" s="11" t="s">
        <v>73</v>
      </c>
      <c r="B65" s="10" t="s">
        <v>27</v>
      </c>
      <c r="C65" s="11">
        <f t="shared" ref="C65:F65" si="11">SUM(C56:C64)</f>
        <v>0</v>
      </c>
      <c r="D65" s="11">
        <f t="shared" si="11"/>
        <v>0</v>
      </c>
      <c r="E65" s="11">
        <f t="shared" si="11"/>
        <v>1</v>
      </c>
      <c r="F65" s="11">
        <f t="shared" si="11"/>
        <v>0</v>
      </c>
      <c r="G65" s="11">
        <f>SUM(G56:G64)</f>
        <v>45027</v>
      </c>
      <c r="H65" s="11">
        <f t="shared" ref="H65:P65" si="12">SUM(H56:H64)</f>
        <v>193371</v>
      </c>
      <c r="I65" s="11">
        <f t="shared" si="12"/>
        <v>205</v>
      </c>
      <c r="J65" s="11">
        <f t="shared" si="12"/>
        <v>94571</v>
      </c>
      <c r="K65" s="11">
        <f t="shared" si="12"/>
        <v>111213</v>
      </c>
      <c r="L65" s="11">
        <f t="shared" si="12"/>
        <v>43384</v>
      </c>
      <c r="M65" s="11">
        <f t="shared" si="12"/>
        <v>1462</v>
      </c>
      <c r="N65" s="11">
        <f t="shared" si="12"/>
        <v>2353</v>
      </c>
      <c r="O65" s="11">
        <f t="shared" si="12"/>
        <v>157908</v>
      </c>
      <c r="P65" s="11">
        <f t="shared" si="12"/>
        <v>333679</v>
      </c>
    </row>
    <row r="66" spans="1:16" ht="15.75" x14ac:dyDescent="0.25">
      <c r="A66" s="127" t="s">
        <v>74</v>
      </c>
      <c r="B66" s="127"/>
      <c r="C66" s="11">
        <f t="shared" ref="C66:N66" si="13">C46+C50+C54+C65</f>
        <v>263</v>
      </c>
      <c r="D66" s="11">
        <f t="shared" si="13"/>
        <v>18851</v>
      </c>
      <c r="E66" s="11">
        <f t="shared" si="13"/>
        <v>40811</v>
      </c>
      <c r="F66" s="11">
        <f t="shared" si="13"/>
        <v>203152.31000000003</v>
      </c>
      <c r="G66" s="11">
        <f t="shared" si="13"/>
        <v>463690</v>
      </c>
      <c r="H66" s="11">
        <f t="shared" si="13"/>
        <v>4936845.4499999993</v>
      </c>
      <c r="I66" s="11">
        <f t="shared" si="13"/>
        <v>18331</v>
      </c>
      <c r="J66" s="24">
        <f t="shared" si="13"/>
        <v>165972.46000000002</v>
      </c>
      <c r="K66" s="11">
        <f t="shared" si="13"/>
        <v>328441</v>
      </c>
      <c r="L66" s="24">
        <f t="shared" si="13"/>
        <v>190363.91999999998</v>
      </c>
      <c r="M66" s="24">
        <f t="shared" si="13"/>
        <v>5021</v>
      </c>
      <c r="N66" s="24">
        <f t="shared" si="13"/>
        <v>14076.28</v>
      </c>
      <c r="O66" s="11">
        <f t="shared" ref="O66:P66" si="14">C66+E66+G66+I66+K66+M66</f>
        <v>856557</v>
      </c>
      <c r="P66" s="11">
        <f t="shared" si="14"/>
        <v>5529261.419999999</v>
      </c>
    </row>
  </sheetData>
  <mergeCells count="19">
    <mergeCell ref="A1:P1"/>
    <mergeCell ref="A2:P2"/>
    <mergeCell ref="A3:P3"/>
    <mergeCell ref="A4:P4"/>
    <mergeCell ref="A6:A7"/>
    <mergeCell ref="B6:B7"/>
    <mergeCell ref="C6:D6"/>
    <mergeCell ref="E6:F6"/>
    <mergeCell ref="G6:H6"/>
    <mergeCell ref="I6:J6"/>
    <mergeCell ref="A51:P51"/>
    <mergeCell ref="A55:P55"/>
    <mergeCell ref="A66:B66"/>
    <mergeCell ref="K6:L6"/>
    <mergeCell ref="M6:N6"/>
    <mergeCell ref="O6:P6"/>
    <mergeCell ref="A8:P8"/>
    <mergeCell ref="A22:P22"/>
    <mergeCell ref="A47:P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61BA-6F64-4CBC-A097-8F32A2DCDA49}">
  <dimension ref="A1:N66"/>
  <sheetViews>
    <sheetView workbookViewId="0">
      <selection activeCell="U18" sqref="U18"/>
    </sheetView>
  </sheetViews>
  <sheetFormatPr defaultRowHeight="15" x14ac:dyDescent="0.25"/>
  <cols>
    <col min="2" max="2" width="43.140625" bestFit="1" customWidth="1"/>
    <col min="3" max="3" width="7.7109375" bestFit="1" customWidth="1"/>
    <col min="4" max="4" width="9" bestFit="1" customWidth="1"/>
    <col min="5" max="5" width="6.42578125" bestFit="1" customWidth="1"/>
    <col min="6" max="7" width="9" bestFit="1" customWidth="1"/>
    <col min="8" max="10" width="10.28515625" bestFit="1" customWidth="1"/>
    <col min="11" max="11" width="18.42578125" bestFit="1" customWidth="1"/>
    <col min="12" max="12" width="15.5703125" bestFit="1" customWidth="1"/>
    <col min="13" max="13" width="14.5703125" bestFit="1" customWidth="1"/>
    <col min="14" max="14" width="14.28515625" bestFit="1" customWidth="1"/>
  </cols>
  <sheetData>
    <row r="1" spans="1:14" x14ac:dyDescent="0.25">
      <c r="A1" s="125" t="s">
        <v>0</v>
      </c>
      <c r="B1" s="125"/>
      <c r="C1" s="125"/>
      <c r="D1" s="152"/>
      <c r="E1" s="125"/>
      <c r="F1" s="152"/>
      <c r="G1" s="125"/>
      <c r="H1" s="152"/>
      <c r="I1" s="125"/>
      <c r="J1" s="152"/>
      <c r="K1" s="125"/>
      <c r="L1" s="152"/>
      <c r="M1" s="125"/>
      <c r="N1" s="125"/>
    </row>
    <row r="2" spans="1:14" x14ac:dyDescent="0.25">
      <c r="A2" s="125" t="s">
        <v>1</v>
      </c>
      <c r="B2" s="125"/>
      <c r="C2" s="125"/>
      <c r="D2" s="152"/>
      <c r="E2" s="125"/>
      <c r="F2" s="152"/>
      <c r="G2" s="125"/>
      <c r="H2" s="152"/>
      <c r="I2" s="125"/>
      <c r="J2" s="152"/>
      <c r="K2" s="125"/>
      <c r="L2" s="152"/>
      <c r="M2" s="125"/>
      <c r="N2" s="125"/>
    </row>
    <row r="3" spans="1:14" ht="15.75" x14ac:dyDescent="0.25">
      <c r="A3" s="126" t="s">
        <v>181</v>
      </c>
      <c r="B3" s="126"/>
      <c r="C3" s="126"/>
      <c r="D3" s="153"/>
      <c r="E3" s="126"/>
      <c r="F3" s="153"/>
      <c r="G3" s="126"/>
      <c r="H3" s="153"/>
      <c r="I3" s="126"/>
      <c r="J3" s="153"/>
      <c r="K3" s="126"/>
      <c r="L3" s="153"/>
      <c r="M3" s="126"/>
      <c r="N3" s="126"/>
    </row>
    <row r="4" spans="1:14" x14ac:dyDescent="0.25">
      <c r="A4" s="125" t="s">
        <v>3</v>
      </c>
      <c r="B4" s="125"/>
      <c r="C4" s="125"/>
      <c r="D4" s="152"/>
      <c r="E4" s="125"/>
      <c r="F4" s="152"/>
      <c r="G4" s="125"/>
      <c r="H4" s="152"/>
      <c r="I4" s="125"/>
      <c r="J4" s="152"/>
      <c r="K4" s="125"/>
      <c r="L4" s="152"/>
      <c r="M4" s="125"/>
      <c r="N4" s="125"/>
    </row>
    <row r="5" spans="1:14" ht="15.75" x14ac:dyDescent="0.25">
      <c r="A5" s="1"/>
      <c r="B5" s="40"/>
      <c r="C5" s="1"/>
      <c r="D5" s="18"/>
      <c r="E5" s="1"/>
      <c r="F5" s="18"/>
      <c r="G5" s="1"/>
      <c r="H5" s="18"/>
      <c r="I5" s="1"/>
      <c r="J5" s="18"/>
      <c r="K5" s="19" t="s">
        <v>76</v>
      </c>
      <c r="L5" s="30"/>
      <c r="M5" s="41" t="s">
        <v>182</v>
      </c>
      <c r="N5" s="1"/>
    </row>
    <row r="6" spans="1:14" ht="15.75" x14ac:dyDescent="0.25">
      <c r="A6" s="137" t="s">
        <v>5</v>
      </c>
      <c r="B6" s="138" t="s">
        <v>6</v>
      </c>
      <c r="C6" s="130" t="s">
        <v>133</v>
      </c>
      <c r="D6" s="132"/>
      <c r="E6" s="130" t="s">
        <v>175</v>
      </c>
      <c r="F6" s="132"/>
      <c r="G6" s="130" t="s">
        <v>176</v>
      </c>
      <c r="H6" s="132"/>
      <c r="I6" s="130" t="s">
        <v>183</v>
      </c>
      <c r="J6" s="132"/>
      <c r="K6" s="130" t="s">
        <v>178</v>
      </c>
      <c r="L6" s="132"/>
      <c r="M6" s="130" t="s">
        <v>184</v>
      </c>
      <c r="N6" s="130"/>
    </row>
    <row r="7" spans="1:14" ht="15.75" x14ac:dyDescent="0.25">
      <c r="A7" s="137"/>
      <c r="B7" s="138"/>
      <c r="C7" s="42" t="s">
        <v>140</v>
      </c>
      <c r="D7" s="43" t="s">
        <v>141</v>
      </c>
      <c r="E7" s="42" t="s">
        <v>140</v>
      </c>
      <c r="F7" s="43" t="s">
        <v>141</v>
      </c>
      <c r="G7" s="42" t="s">
        <v>140</v>
      </c>
      <c r="H7" s="43" t="s">
        <v>141</v>
      </c>
      <c r="I7" s="42" t="s">
        <v>140</v>
      </c>
      <c r="J7" s="43" t="s">
        <v>141</v>
      </c>
      <c r="K7" s="42" t="s">
        <v>140</v>
      </c>
      <c r="L7" s="43" t="s">
        <v>141</v>
      </c>
      <c r="M7" s="42" t="s">
        <v>140</v>
      </c>
      <c r="N7" s="42" t="s">
        <v>141</v>
      </c>
    </row>
    <row r="8" spans="1:14" ht="15.75" x14ac:dyDescent="0.25">
      <c r="A8" s="124" t="s">
        <v>13</v>
      </c>
      <c r="B8" s="124"/>
      <c r="C8" s="124"/>
      <c r="D8" s="151"/>
      <c r="E8" s="124"/>
      <c r="F8" s="151"/>
      <c r="G8" s="124"/>
      <c r="H8" s="151"/>
      <c r="I8" s="124"/>
      <c r="J8" s="151"/>
      <c r="K8" s="124"/>
      <c r="L8" s="151"/>
      <c r="M8" s="124"/>
      <c r="N8" s="124"/>
    </row>
    <row r="9" spans="1:14" x14ac:dyDescent="0.25">
      <c r="A9" s="7">
        <v>1</v>
      </c>
      <c r="B9" s="8" t="s">
        <v>14</v>
      </c>
      <c r="C9" s="9">
        <v>436</v>
      </c>
      <c r="D9" s="22">
        <v>2571</v>
      </c>
      <c r="E9" s="9">
        <v>1083</v>
      </c>
      <c r="F9" s="22">
        <v>28686</v>
      </c>
      <c r="G9" s="9">
        <v>29241</v>
      </c>
      <c r="H9" s="22">
        <v>719339</v>
      </c>
      <c r="I9" s="9">
        <v>264758</v>
      </c>
      <c r="J9" s="22">
        <v>401895</v>
      </c>
      <c r="K9" s="9">
        <v>106242</v>
      </c>
      <c r="L9" s="22">
        <v>1164323</v>
      </c>
      <c r="M9" s="9">
        <f>C9+E9+G9+I9+K9</f>
        <v>401760</v>
      </c>
      <c r="N9" s="22">
        <f>D9+F9+H9+J9+L9</f>
        <v>2316814</v>
      </c>
    </row>
    <row r="10" spans="1:14" x14ac:dyDescent="0.25">
      <c r="A10" s="7">
        <v>2</v>
      </c>
      <c r="B10" s="8" t="s">
        <v>15</v>
      </c>
      <c r="C10" s="9">
        <v>0</v>
      </c>
      <c r="D10" s="22">
        <v>0</v>
      </c>
      <c r="E10" s="9">
        <v>93</v>
      </c>
      <c r="F10" s="22">
        <v>2409</v>
      </c>
      <c r="G10" s="9">
        <v>1380</v>
      </c>
      <c r="H10" s="22">
        <v>88950</v>
      </c>
      <c r="I10" s="9">
        <v>4448</v>
      </c>
      <c r="J10" s="22">
        <v>21839</v>
      </c>
      <c r="K10" s="9">
        <v>25527</v>
      </c>
      <c r="L10" s="22">
        <v>254159</v>
      </c>
      <c r="M10" s="9">
        <f t="shared" ref="M10:N21" si="0">C10+E10+G10+I10+K10</f>
        <v>31448</v>
      </c>
      <c r="N10" s="22">
        <f t="shared" si="0"/>
        <v>367357</v>
      </c>
    </row>
    <row r="11" spans="1:14" x14ac:dyDescent="0.25">
      <c r="A11" s="7">
        <v>3</v>
      </c>
      <c r="B11" s="8" t="s">
        <v>16</v>
      </c>
      <c r="C11" s="9">
        <v>0</v>
      </c>
      <c r="D11" s="22">
        <v>0</v>
      </c>
      <c r="E11" s="9">
        <v>44</v>
      </c>
      <c r="F11" s="22">
        <v>1136</v>
      </c>
      <c r="G11" s="9">
        <v>1059</v>
      </c>
      <c r="H11" s="22">
        <v>38763</v>
      </c>
      <c r="I11" s="9">
        <v>11239</v>
      </c>
      <c r="J11" s="22">
        <v>51833</v>
      </c>
      <c r="K11" s="9">
        <v>67</v>
      </c>
      <c r="L11" s="22">
        <v>568397</v>
      </c>
      <c r="M11" s="9">
        <f t="shared" si="0"/>
        <v>12409</v>
      </c>
      <c r="N11" s="22">
        <f t="shared" si="0"/>
        <v>660129</v>
      </c>
    </row>
    <row r="12" spans="1:14" x14ac:dyDescent="0.25">
      <c r="A12" s="7">
        <v>4</v>
      </c>
      <c r="B12" s="8" t="s">
        <v>17</v>
      </c>
      <c r="C12" s="9">
        <v>41</v>
      </c>
      <c r="D12" s="22">
        <v>13395</v>
      </c>
      <c r="E12" s="9">
        <v>156</v>
      </c>
      <c r="F12" s="22">
        <v>3239</v>
      </c>
      <c r="G12" s="9">
        <v>5310</v>
      </c>
      <c r="H12" s="22">
        <v>149219</v>
      </c>
      <c r="I12" s="9">
        <v>32881</v>
      </c>
      <c r="J12" s="22">
        <v>116503</v>
      </c>
      <c r="K12" s="9">
        <v>23027</v>
      </c>
      <c r="L12" s="22">
        <v>500307</v>
      </c>
      <c r="M12" s="9">
        <f t="shared" si="0"/>
        <v>61415</v>
      </c>
      <c r="N12" s="22">
        <f t="shared" si="0"/>
        <v>782663</v>
      </c>
    </row>
    <row r="13" spans="1:14" x14ac:dyDescent="0.25">
      <c r="A13" s="7">
        <v>5</v>
      </c>
      <c r="B13" s="8" t="s">
        <v>18</v>
      </c>
      <c r="C13" s="9">
        <v>0</v>
      </c>
      <c r="D13" s="22">
        <v>0</v>
      </c>
      <c r="E13" s="9">
        <v>11</v>
      </c>
      <c r="F13" s="22">
        <v>405</v>
      </c>
      <c r="G13" s="9">
        <v>202</v>
      </c>
      <c r="H13" s="22">
        <v>24359</v>
      </c>
      <c r="I13" s="9">
        <v>18579</v>
      </c>
      <c r="J13" s="22">
        <v>181710</v>
      </c>
      <c r="K13" s="9">
        <v>10403</v>
      </c>
      <c r="L13" s="22">
        <v>48701</v>
      </c>
      <c r="M13" s="9">
        <f t="shared" si="0"/>
        <v>29195</v>
      </c>
      <c r="N13" s="22">
        <f t="shared" si="0"/>
        <v>255175</v>
      </c>
    </row>
    <row r="14" spans="1:14" x14ac:dyDescent="0.25">
      <c r="A14" s="7">
        <v>6</v>
      </c>
      <c r="B14" s="8" t="s">
        <v>19</v>
      </c>
      <c r="C14" s="9">
        <v>29</v>
      </c>
      <c r="D14" s="22">
        <v>11587</v>
      </c>
      <c r="E14" s="9">
        <v>90</v>
      </c>
      <c r="F14" s="22">
        <v>2287</v>
      </c>
      <c r="G14" s="9">
        <v>3934</v>
      </c>
      <c r="H14" s="22">
        <v>110274</v>
      </c>
      <c r="I14" s="9">
        <v>24343</v>
      </c>
      <c r="J14" s="22">
        <v>108968</v>
      </c>
      <c r="K14" s="9">
        <v>221</v>
      </c>
      <c r="L14" s="22">
        <v>126122</v>
      </c>
      <c r="M14" s="9">
        <f t="shared" si="0"/>
        <v>28617</v>
      </c>
      <c r="N14" s="22">
        <f t="shared" si="0"/>
        <v>359238</v>
      </c>
    </row>
    <row r="15" spans="1:14" x14ac:dyDescent="0.25">
      <c r="A15" s="7">
        <v>7</v>
      </c>
      <c r="B15" s="8" t="s">
        <v>20</v>
      </c>
      <c r="C15" s="9">
        <v>289</v>
      </c>
      <c r="D15" s="22">
        <v>50598</v>
      </c>
      <c r="E15" s="9">
        <v>15</v>
      </c>
      <c r="F15" s="22">
        <v>305</v>
      </c>
      <c r="G15" s="9">
        <v>316</v>
      </c>
      <c r="H15" s="22">
        <v>14059</v>
      </c>
      <c r="I15" s="9">
        <v>710</v>
      </c>
      <c r="J15" s="22">
        <v>4738</v>
      </c>
      <c r="K15" s="9">
        <v>11829</v>
      </c>
      <c r="L15" s="22">
        <v>186372</v>
      </c>
      <c r="M15" s="9">
        <f t="shared" si="0"/>
        <v>13159</v>
      </c>
      <c r="N15" s="22">
        <f t="shared" si="0"/>
        <v>256072</v>
      </c>
    </row>
    <row r="16" spans="1:14" x14ac:dyDescent="0.25">
      <c r="A16" s="7">
        <v>8</v>
      </c>
      <c r="B16" s="8" t="s">
        <v>21</v>
      </c>
      <c r="C16" s="9">
        <v>359</v>
      </c>
      <c r="D16" s="22">
        <v>198321</v>
      </c>
      <c r="E16" s="9">
        <v>774</v>
      </c>
      <c r="F16" s="22">
        <v>21114</v>
      </c>
      <c r="G16" s="9">
        <v>16472</v>
      </c>
      <c r="H16" s="22">
        <v>400536</v>
      </c>
      <c r="I16" s="9">
        <v>31744</v>
      </c>
      <c r="J16" s="22">
        <v>111244</v>
      </c>
      <c r="K16" s="9">
        <v>101566</v>
      </c>
      <c r="L16" s="22">
        <v>1436708</v>
      </c>
      <c r="M16" s="9">
        <f t="shared" si="0"/>
        <v>150915</v>
      </c>
      <c r="N16" s="22">
        <f t="shared" si="0"/>
        <v>2167923</v>
      </c>
    </row>
    <row r="17" spans="1:14" x14ac:dyDescent="0.25">
      <c r="A17" s="7">
        <v>9</v>
      </c>
      <c r="B17" s="8" t="s">
        <v>22</v>
      </c>
      <c r="C17" s="9">
        <v>0</v>
      </c>
      <c r="D17" s="22">
        <v>0</v>
      </c>
      <c r="E17" s="9">
        <v>31</v>
      </c>
      <c r="F17" s="22">
        <v>736</v>
      </c>
      <c r="G17" s="9">
        <v>755</v>
      </c>
      <c r="H17" s="22">
        <v>16493</v>
      </c>
      <c r="I17" s="9">
        <v>346</v>
      </c>
      <c r="J17" s="22">
        <v>1153</v>
      </c>
      <c r="K17" s="9">
        <v>5484</v>
      </c>
      <c r="L17" s="22">
        <v>42800</v>
      </c>
      <c r="M17" s="9">
        <f t="shared" si="0"/>
        <v>6616</v>
      </c>
      <c r="N17" s="22">
        <f t="shared" si="0"/>
        <v>61182</v>
      </c>
    </row>
    <row r="18" spans="1:14" x14ac:dyDescent="0.25">
      <c r="A18" s="7">
        <v>10</v>
      </c>
      <c r="B18" s="8" t="s">
        <v>23</v>
      </c>
      <c r="C18" s="9">
        <v>142</v>
      </c>
      <c r="D18" s="22">
        <v>11119</v>
      </c>
      <c r="E18" s="9">
        <v>912</v>
      </c>
      <c r="F18" s="22">
        <v>19880</v>
      </c>
      <c r="G18" s="9">
        <v>5824</v>
      </c>
      <c r="H18" s="22">
        <v>159635</v>
      </c>
      <c r="I18" s="9">
        <v>37961</v>
      </c>
      <c r="J18" s="22">
        <v>216076</v>
      </c>
      <c r="K18" s="9">
        <v>14750</v>
      </c>
      <c r="L18" s="22">
        <v>245713</v>
      </c>
      <c r="M18" s="9">
        <f t="shared" si="0"/>
        <v>59589</v>
      </c>
      <c r="N18" s="22">
        <f t="shared" si="0"/>
        <v>652423</v>
      </c>
    </row>
    <row r="19" spans="1:14" x14ac:dyDescent="0.25">
      <c r="A19" s="7">
        <v>11</v>
      </c>
      <c r="B19" s="8" t="s">
        <v>24</v>
      </c>
      <c r="C19" s="9">
        <v>0</v>
      </c>
      <c r="D19" s="22">
        <v>0</v>
      </c>
      <c r="E19" s="9">
        <v>27</v>
      </c>
      <c r="F19" s="22">
        <v>407</v>
      </c>
      <c r="G19" s="9">
        <v>4953</v>
      </c>
      <c r="H19" s="22">
        <v>154471</v>
      </c>
      <c r="I19" s="9">
        <v>1310</v>
      </c>
      <c r="J19" s="22">
        <v>1888</v>
      </c>
      <c r="K19" s="9">
        <v>27060</v>
      </c>
      <c r="L19" s="22">
        <v>185625</v>
      </c>
      <c r="M19" s="9">
        <f t="shared" si="0"/>
        <v>33350</v>
      </c>
      <c r="N19" s="22">
        <f t="shared" si="0"/>
        <v>342391</v>
      </c>
    </row>
    <row r="20" spans="1:14" x14ac:dyDescent="0.25">
      <c r="A20" s="7">
        <v>12</v>
      </c>
      <c r="B20" s="8" t="s">
        <v>25</v>
      </c>
      <c r="C20" s="9">
        <v>121</v>
      </c>
      <c r="D20" s="22">
        <v>10156</v>
      </c>
      <c r="E20" s="9">
        <v>1547</v>
      </c>
      <c r="F20" s="22">
        <v>37629</v>
      </c>
      <c r="G20" s="9">
        <v>161862</v>
      </c>
      <c r="H20" s="22">
        <v>2143113</v>
      </c>
      <c r="I20" s="9">
        <v>118967</v>
      </c>
      <c r="J20" s="22">
        <v>215683</v>
      </c>
      <c r="K20" s="9">
        <v>928187</v>
      </c>
      <c r="L20" s="22">
        <v>4829721</v>
      </c>
      <c r="M20" s="9">
        <f t="shared" si="0"/>
        <v>1210684</v>
      </c>
      <c r="N20" s="22">
        <f t="shared" si="0"/>
        <v>7236302</v>
      </c>
    </row>
    <row r="21" spans="1:14" ht="15.75" x14ac:dyDescent="0.25">
      <c r="A21" s="6" t="s">
        <v>26</v>
      </c>
      <c r="B21" s="10" t="s">
        <v>27</v>
      </c>
      <c r="C21" s="11">
        <f>SUM(C9:C20)</f>
        <v>1417</v>
      </c>
      <c r="D21" s="24">
        <f>SUM(D9:D20)</f>
        <v>297747</v>
      </c>
      <c r="E21" s="11">
        <f t="shared" ref="E21:L21" si="1">SUM(E9:E20)</f>
        <v>4783</v>
      </c>
      <c r="F21" s="24">
        <f t="shared" si="1"/>
        <v>118233</v>
      </c>
      <c r="G21" s="11">
        <f t="shared" si="1"/>
        <v>231308</v>
      </c>
      <c r="H21" s="24">
        <f t="shared" si="1"/>
        <v>4019211</v>
      </c>
      <c r="I21" s="11">
        <f t="shared" si="1"/>
        <v>547286</v>
      </c>
      <c r="J21" s="24">
        <f t="shared" si="1"/>
        <v>1433530</v>
      </c>
      <c r="K21" s="11">
        <f t="shared" si="1"/>
        <v>1254363</v>
      </c>
      <c r="L21" s="24">
        <f t="shared" si="1"/>
        <v>9588948</v>
      </c>
      <c r="M21" s="11">
        <f t="shared" si="0"/>
        <v>2039157</v>
      </c>
      <c r="N21" s="11">
        <f t="shared" si="0"/>
        <v>15457669</v>
      </c>
    </row>
    <row r="22" spans="1:14" ht="15.75" x14ac:dyDescent="0.25">
      <c r="A22" s="124" t="s">
        <v>81</v>
      </c>
      <c r="B22" s="124"/>
      <c r="C22" s="124"/>
      <c r="D22" s="151"/>
      <c r="E22" s="124"/>
      <c r="F22" s="151"/>
      <c r="G22" s="124"/>
      <c r="H22" s="151"/>
      <c r="I22" s="124"/>
      <c r="J22" s="151"/>
      <c r="K22" s="124"/>
      <c r="L22" s="151"/>
      <c r="M22" s="124"/>
      <c r="N22" s="124"/>
    </row>
    <row r="23" spans="1:14" x14ac:dyDescent="0.25">
      <c r="A23" s="7">
        <v>13</v>
      </c>
      <c r="B23" s="8" t="s">
        <v>29</v>
      </c>
      <c r="C23" s="9">
        <v>0</v>
      </c>
      <c r="D23" s="22">
        <v>0</v>
      </c>
      <c r="E23" s="9">
        <v>123</v>
      </c>
      <c r="F23" s="22">
        <v>3899</v>
      </c>
      <c r="G23" s="9">
        <v>8201</v>
      </c>
      <c r="H23" s="22">
        <v>248332</v>
      </c>
      <c r="I23" s="9">
        <v>316371</v>
      </c>
      <c r="J23" s="22">
        <v>162315</v>
      </c>
      <c r="K23" s="9">
        <v>126789</v>
      </c>
      <c r="L23" s="22">
        <v>708566</v>
      </c>
      <c r="M23" s="9">
        <f t="shared" ref="M23:N38" si="2">C23+E23+G23+I23+K23</f>
        <v>451484</v>
      </c>
      <c r="N23" s="22">
        <f t="shared" si="2"/>
        <v>1123112</v>
      </c>
    </row>
    <row r="24" spans="1:14" x14ac:dyDescent="0.25">
      <c r="A24" s="7">
        <v>14</v>
      </c>
      <c r="B24" s="8" t="s">
        <v>30</v>
      </c>
      <c r="C24" s="9">
        <v>0</v>
      </c>
      <c r="D24" s="22">
        <v>0</v>
      </c>
      <c r="E24" s="9">
        <v>0</v>
      </c>
      <c r="F24" s="22">
        <v>0</v>
      </c>
      <c r="G24" s="9">
        <v>1568</v>
      </c>
      <c r="H24" s="22">
        <v>32758</v>
      </c>
      <c r="I24" s="9">
        <v>5151</v>
      </c>
      <c r="J24" s="22">
        <v>46553</v>
      </c>
      <c r="K24" s="9">
        <v>123768</v>
      </c>
      <c r="L24" s="22">
        <v>260325</v>
      </c>
      <c r="M24" s="9">
        <f t="shared" si="2"/>
        <v>130487</v>
      </c>
      <c r="N24" s="22">
        <f t="shared" si="2"/>
        <v>339636</v>
      </c>
    </row>
    <row r="25" spans="1:14" x14ac:dyDescent="0.25">
      <c r="A25" s="7">
        <v>15</v>
      </c>
      <c r="B25" s="8" t="s">
        <v>31</v>
      </c>
      <c r="C25" s="9">
        <v>55</v>
      </c>
      <c r="D25" s="22">
        <v>284</v>
      </c>
      <c r="E25" s="9">
        <v>0</v>
      </c>
      <c r="F25" s="22">
        <v>0</v>
      </c>
      <c r="G25" s="9">
        <v>3</v>
      </c>
      <c r="H25" s="22">
        <v>57</v>
      </c>
      <c r="I25" s="9">
        <v>1260</v>
      </c>
      <c r="J25" s="22">
        <v>2692</v>
      </c>
      <c r="K25" s="9">
        <v>120</v>
      </c>
      <c r="L25" s="22">
        <v>8674</v>
      </c>
      <c r="M25" s="9">
        <f t="shared" si="2"/>
        <v>1438</v>
      </c>
      <c r="N25" s="22">
        <f t="shared" si="2"/>
        <v>11707</v>
      </c>
    </row>
    <row r="26" spans="1:14" x14ac:dyDescent="0.25">
      <c r="A26" s="7">
        <v>16</v>
      </c>
      <c r="B26" s="8" t="s">
        <v>32</v>
      </c>
      <c r="C26" s="9">
        <v>0</v>
      </c>
      <c r="D26" s="22">
        <v>0</v>
      </c>
      <c r="E26" s="9">
        <v>5</v>
      </c>
      <c r="F26" s="22">
        <v>187</v>
      </c>
      <c r="G26" s="9">
        <v>78</v>
      </c>
      <c r="H26" s="22">
        <v>3031</v>
      </c>
      <c r="I26" s="9">
        <v>307</v>
      </c>
      <c r="J26" s="22">
        <v>1882</v>
      </c>
      <c r="K26" s="9">
        <v>299</v>
      </c>
      <c r="L26" s="22">
        <v>23822</v>
      </c>
      <c r="M26" s="9">
        <f t="shared" si="2"/>
        <v>689</v>
      </c>
      <c r="N26" s="22">
        <f t="shared" si="2"/>
        <v>28922</v>
      </c>
    </row>
    <row r="27" spans="1:14" x14ac:dyDescent="0.25">
      <c r="A27" s="7">
        <v>17</v>
      </c>
      <c r="B27" s="8" t="s">
        <v>33</v>
      </c>
      <c r="C27" s="9">
        <v>355</v>
      </c>
      <c r="D27" s="22">
        <v>1099</v>
      </c>
      <c r="E27" s="9">
        <v>5</v>
      </c>
      <c r="F27" s="22">
        <v>2</v>
      </c>
      <c r="G27" s="9">
        <v>1677</v>
      </c>
      <c r="H27" s="22">
        <v>37226</v>
      </c>
      <c r="I27" s="9">
        <v>83</v>
      </c>
      <c r="J27" s="22">
        <v>0</v>
      </c>
      <c r="K27" s="9">
        <v>8403</v>
      </c>
      <c r="L27" s="22">
        <v>60746</v>
      </c>
      <c r="M27" s="9">
        <f t="shared" si="2"/>
        <v>10523</v>
      </c>
      <c r="N27" s="22">
        <f t="shared" si="2"/>
        <v>99073</v>
      </c>
    </row>
    <row r="28" spans="1:14" x14ac:dyDescent="0.25">
      <c r="A28" s="7">
        <v>18</v>
      </c>
      <c r="B28" s="8" t="s">
        <v>34</v>
      </c>
      <c r="C28" s="9">
        <v>0</v>
      </c>
      <c r="D28" s="22">
        <v>0</v>
      </c>
      <c r="E28" s="9">
        <v>0</v>
      </c>
      <c r="F28" s="22">
        <v>0</v>
      </c>
      <c r="G28" s="9">
        <v>2</v>
      </c>
      <c r="H28" s="22">
        <v>40</v>
      </c>
      <c r="I28" s="9">
        <v>0</v>
      </c>
      <c r="J28" s="22">
        <v>0</v>
      </c>
      <c r="K28" s="9">
        <v>616</v>
      </c>
      <c r="L28" s="22">
        <v>1990</v>
      </c>
      <c r="M28" s="9">
        <f t="shared" si="2"/>
        <v>618</v>
      </c>
      <c r="N28" s="22">
        <f t="shared" si="2"/>
        <v>2030</v>
      </c>
    </row>
    <row r="29" spans="1:14" x14ac:dyDescent="0.25">
      <c r="A29" s="7">
        <v>19</v>
      </c>
      <c r="B29" s="8" t="s">
        <v>35</v>
      </c>
      <c r="C29" s="9">
        <v>0</v>
      </c>
      <c r="D29" s="22">
        <v>0</v>
      </c>
      <c r="E29" s="9">
        <v>0</v>
      </c>
      <c r="F29" s="22">
        <v>0</v>
      </c>
      <c r="G29" s="9">
        <v>178</v>
      </c>
      <c r="H29" s="22">
        <v>7146</v>
      </c>
      <c r="I29" s="9">
        <v>532</v>
      </c>
      <c r="J29" s="22">
        <v>733</v>
      </c>
      <c r="K29" s="9">
        <v>5685</v>
      </c>
      <c r="L29" s="22">
        <v>168141</v>
      </c>
      <c r="M29" s="9">
        <f t="shared" si="2"/>
        <v>6395</v>
      </c>
      <c r="N29" s="22">
        <f t="shared" si="2"/>
        <v>176020</v>
      </c>
    </row>
    <row r="30" spans="1:14" x14ac:dyDescent="0.25">
      <c r="A30" s="7">
        <v>20</v>
      </c>
      <c r="B30" s="8" t="s">
        <v>36</v>
      </c>
      <c r="C30" s="9">
        <v>24250</v>
      </c>
      <c r="D30" s="22">
        <v>139368</v>
      </c>
      <c r="E30" s="9">
        <v>10</v>
      </c>
      <c r="F30" s="22">
        <v>46</v>
      </c>
      <c r="G30" s="9">
        <v>55698</v>
      </c>
      <c r="H30" s="22">
        <v>1087569</v>
      </c>
      <c r="I30" s="9">
        <v>236482</v>
      </c>
      <c r="J30" s="22">
        <v>1061405</v>
      </c>
      <c r="K30" s="9">
        <v>1532841</v>
      </c>
      <c r="L30" s="22">
        <v>1955415</v>
      </c>
      <c r="M30" s="9">
        <f t="shared" si="2"/>
        <v>1849281</v>
      </c>
      <c r="N30" s="22">
        <f t="shared" si="2"/>
        <v>4243803</v>
      </c>
    </row>
    <row r="31" spans="1:14" x14ac:dyDescent="0.25">
      <c r="A31" s="7">
        <v>21</v>
      </c>
      <c r="B31" s="8" t="s">
        <v>37</v>
      </c>
      <c r="C31" s="9">
        <v>0</v>
      </c>
      <c r="D31" s="22">
        <v>0</v>
      </c>
      <c r="E31" s="9">
        <v>631</v>
      </c>
      <c r="F31" s="22">
        <v>18120</v>
      </c>
      <c r="G31" s="9">
        <v>25927</v>
      </c>
      <c r="H31" s="22">
        <v>683295</v>
      </c>
      <c r="I31" s="9">
        <v>102468</v>
      </c>
      <c r="J31" s="22">
        <v>431607</v>
      </c>
      <c r="K31" s="9">
        <v>511168</v>
      </c>
      <c r="L31" s="22">
        <v>1320396</v>
      </c>
      <c r="M31" s="9">
        <f t="shared" si="2"/>
        <v>640194</v>
      </c>
      <c r="N31" s="22">
        <f t="shared" si="2"/>
        <v>2453418</v>
      </c>
    </row>
    <row r="32" spans="1:14" x14ac:dyDescent="0.25">
      <c r="A32" s="7">
        <v>22</v>
      </c>
      <c r="B32" s="8" t="s">
        <v>38</v>
      </c>
      <c r="C32" s="9">
        <v>3</v>
      </c>
      <c r="D32" s="22">
        <v>11</v>
      </c>
      <c r="E32" s="9">
        <v>91</v>
      </c>
      <c r="F32" s="22">
        <v>2779</v>
      </c>
      <c r="G32" s="9">
        <v>3257</v>
      </c>
      <c r="H32" s="22">
        <v>94521</v>
      </c>
      <c r="I32" s="9">
        <v>1048</v>
      </c>
      <c r="J32" s="22">
        <v>13221</v>
      </c>
      <c r="K32" s="9">
        <v>15140</v>
      </c>
      <c r="L32" s="22">
        <v>171965</v>
      </c>
      <c r="M32" s="9">
        <f t="shared" si="2"/>
        <v>19539</v>
      </c>
      <c r="N32" s="22">
        <f t="shared" si="2"/>
        <v>282497</v>
      </c>
    </row>
    <row r="33" spans="1:14" x14ac:dyDescent="0.25">
      <c r="A33" s="7">
        <v>23</v>
      </c>
      <c r="B33" s="8" t="s">
        <v>39</v>
      </c>
      <c r="C33" s="9">
        <v>107</v>
      </c>
      <c r="D33" s="22">
        <v>459</v>
      </c>
      <c r="E33" s="9">
        <v>97</v>
      </c>
      <c r="F33" s="22">
        <v>1886</v>
      </c>
      <c r="G33" s="9">
        <v>6583</v>
      </c>
      <c r="H33" s="22">
        <v>103817</v>
      </c>
      <c r="I33" s="9">
        <v>88699</v>
      </c>
      <c r="J33" s="22">
        <v>100529</v>
      </c>
      <c r="K33" s="9">
        <v>386616</v>
      </c>
      <c r="L33" s="22">
        <v>306552</v>
      </c>
      <c r="M33" s="9">
        <f t="shared" si="2"/>
        <v>482102</v>
      </c>
      <c r="N33" s="22">
        <f t="shared" si="2"/>
        <v>513243</v>
      </c>
    </row>
    <row r="34" spans="1:14" x14ac:dyDescent="0.25">
      <c r="A34" s="7">
        <v>24</v>
      </c>
      <c r="B34" s="8" t="s">
        <v>40</v>
      </c>
      <c r="C34" s="9">
        <v>0</v>
      </c>
      <c r="D34" s="22">
        <v>0</v>
      </c>
      <c r="E34" s="9">
        <v>0</v>
      </c>
      <c r="F34" s="22">
        <v>0</v>
      </c>
      <c r="G34" s="9">
        <v>2331</v>
      </c>
      <c r="H34" s="22">
        <v>29476</v>
      </c>
      <c r="I34" s="9">
        <v>0</v>
      </c>
      <c r="J34" s="22">
        <v>0</v>
      </c>
      <c r="K34" s="9">
        <v>229602</v>
      </c>
      <c r="L34" s="22">
        <v>668840</v>
      </c>
      <c r="M34" s="9">
        <f t="shared" si="2"/>
        <v>231933</v>
      </c>
      <c r="N34" s="22">
        <f t="shared" si="2"/>
        <v>698316</v>
      </c>
    </row>
    <row r="35" spans="1:14" x14ac:dyDescent="0.25">
      <c r="A35" s="7">
        <v>25</v>
      </c>
      <c r="B35" s="12" t="s">
        <v>41</v>
      </c>
      <c r="C35" s="9">
        <v>0</v>
      </c>
      <c r="D35" s="22">
        <v>0</v>
      </c>
      <c r="E35" s="9">
        <v>0</v>
      </c>
      <c r="F35" s="22">
        <v>0</v>
      </c>
      <c r="G35" s="9">
        <v>75</v>
      </c>
      <c r="H35" s="22">
        <v>1313</v>
      </c>
      <c r="I35" s="9">
        <v>620</v>
      </c>
      <c r="J35" s="22">
        <v>4229</v>
      </c>
      <c r="K35" s="9">
        <v>88</v>
      </c>
      <c r="L35" s="22">
        <v>199</v>
      </c>
      <c r="M35" s="9">
        <f t="shared" si="2"/>
        <v>783</v>
      </c>
      <c r="N35" s="22">
        <f t="shared" si="2"/>
        <v>5741</v>
      </c>
    </row>
    <row r="36" spans="1:14" x14ac:dyDescent="0.25">
      <c r="A36" s="7">
        <v>26</v>
      </c>
      <c r="B36" s="12" t="s">
        <v>42</v>
      </c>
      <c r="C36" s="9">
        <v>11</v>
      </c>
      <c r="D36" s="22">
        <v>3883</v>
      </c>
      <c r="E36" s="9">
        <v>2</v>
      </c>
      <c r="F36" s="22">
        <v>93</v>
      </c>
      <c r="G36" s="9">
        <v>87</v>
      </c>
      <c r="H36" s="22">
        <v>2524</v>
      </c>
      <c r="I36" s="9">
        <v>301</v>
      </c>
      <c r="J36" s="22">
        <v>3446</v>
      </c>
      <c r="K36" s="9">
        <v>569</v>
      </c>
      <c r="L36" s="22">
        <v>8914</v>
      </c>
      <c r="M36" s="9">
        <f t="shared" si="2"/>
        <v>970</v>
      </c>
      <c r="N36" s="22">
        <f t="shared" si="2"/>
        <v>18860</v>
      </c>
    </row>
    <row r="37" spans="1:14" x14ac:dyDescent="0.25">
      <c r="A37" s="7">
        <v>27</v>
      </c>
      <c r="B37" s="12" t="s">
        <v>43</v>
      </c>
      <c r="C37" s="9">
        <v>5</v>
      </c>
      <c r="D37" s="22">
        <v>25</v>
      </c>
      <c r="E37" s="9">
        <v>0</v>
      </c>
      <c r="F37" s="22">
        <v>0</v>
      </c>
      <c r="G37" s="9">
        <v>73</v>
      </c>
      <c r="H37" s="22">
        <v>3969</v>
      </c>
      <c r="I37" s="9">
        <v>153</v>
      </c>
      <c r="J37" s="22">
        <v>972</v>
      </c>
      <c r="K37" s="9">
        <v>18</v>
      </c>
      <c r="L37" s="22">
        <v>302</v>
      </c>
      <c r="M37" s="9">
        <f t="shared" si="2"/>
        <v>249</v>
      </c>
      <c r="N37" s="22">
        <f t="shared" si="2"/>
        <v>5268</v>
      </c>
    </row>
    <row r="38" spans="1:14" x14ac:dyDescent="0.25">
      <c r="A38" s="7">
        <v>28</v>
      </c>
      <c r="B38" s="12" t="s">
        <v>44</v>
      </c>
      <c r="C38" s="9">
        <v>0</v>
      </c>
      <c r="D38" s="22">
        <v>0</v>
      </c>
      <c r="E38" s="9">
        <v>0</v>
      </c>
      <c r="F38" s="22">
        <v>0</v>
      </c>
      <c r="G38" s="9">
        <v>0</v>
      </c>
      <c r="H38" s="22">
        <v>0</v>
      </c>
      <c r="I38" s="9">
        <v>0</v>
      </c>
      <c r="J38" s="22">
        <v>0</v>
      </c>
      <c r="K38" s="9">
        <v>77798</v>
      </c>
      <c r="L38" s="22">
        <v>742785</v>
      </c>
      <c r="M38" s="9">
        <f t="shared" si="2"/>
        <v>77798</v>
      </c>
      <c r="N38" s="22">
        <f t="shared" si="2"/>
        <v>742785</v>
      </c>
    </row>
    <row r="39" spans="1:14" x14ac:dyDescent="0.25">
      <c r="A39" s="7">
        <v>29</v>
      </c>
      <c r="B39" s="12" t="s">
        <v>45</v>
      </c>
      <c r="C39" s="9">
        <v>0</v>
      </c>
      <c r="D39" s="22">
        <v>0</v>
      </c>
      <c r="E39" s="9">
        <v>0</v>
      </c>
      <c r="F39" s="22">
        <v>0</v>
      </c>
      <c r="G39" s="9">
        <v>4</v>
      </c>
      <c r="H39" s="22">
        <v>43</v>
      </c>
      <c r="I39" s="9">
        <v>0</v>
      </c>
      <c r="J39" s="22">
        <v>0</v>
      </c>
      <c r="K39" s="9">
        <v>165</v>
      </c>
      <c r="L39" s="22">
        <v>8836</v>
      </c>
      <c r="M39" s="9">
        <f t="shared" ref="M39:N45" si="3">C39+E39+G39+I39+K39</f>
        <v>169</v>
      </c>
      <c r="N39" s="22">
        <f t="shared" si="3"/>
        <v>8879</v>
      </c>
    </row>
    <row r="40" spans="1:14" x14ac:dyDescent="0.25">
      <c r="A40" s="7">
        <v>30</v>
      </c>
      <c r="B40" s="12" t="s">
        <v>46</v>
      </c>
      <c r="C40" s="9">
        <v>6</v>
      </c>
      <c r="D40" s="22">
        <v>88</v>
      </c>
      <c r="E40" s="9">
        <v>0</v>
      </c>
      <c r="F40" s="22">
        <v>0</v>
      </c>
      <c r="G40" s="9">
        <v>208</v>
      </c>
      <c r="H40" s="22">
        <v>14071</v>
      </c>
      <c r="I40" s="9">
        <v>121</v>
      </c>
      <c r="J40" s="22">
        <v>61</v>
      </c>
      <c r="K40" s="9">
        <v>12511</v>
      </c>
      <c r="L40" s="22">
        <v>15319</v>
      </c>
      <c r="M40" s="9">
        <f t="shared" si="3"/>
        <v>12846</v>
      </c>
      <c r="N40" s="22">
        <f t="shared" si="3"/>
        <v>29539</v>
      </c>
    </row>
    <row r="41" spans="1:14" x14ac:dyDescent="0.25">
      <c r="A41" s="7">
        <v>31</v>
      </c>
      <c r="B41" s="12" t="s">
        <v>47</v>
      </c>
      <c r="C41" s="9">
        <v>0</v>
      </c>
      <c r="D41" s="22">
        <v>0</v>
      </c>
      <c r="E41" s="9">
        <v>0</v>
      </c>
      <c r="F41" s="22">
        <v>0</v>
      </c>
      <c r="G41" s="9">
        <v>11</v>
      </c>
      <c r="H41" s="22">
        <v>316</v>
      </c>
      <c r="I41" s="9">
        <v>254</v>
      </c>
      <c r="J41" s="22">
        <v>1068</v>
      </c>
      <c r="K41" s="9">
        <v>51</v>
      </c>
      <c r="L41" s="22">
        <v>15309</v>
      </c>
      <c r="M41" s="9">
        <f t="shared" si="3"/>
        <v>316</v>
      </c>
      <c r="N41" s="22">
        <f t="shared" si="3"/>
        <v>16693</v>
      </c>
    </row>
    <row r="42" spans="1:14" x14ac:dyDescent="0.25">
      <c r="A42" s="7">
        <v>32</v>
      </c>
      <c r="B42" s="12" t="s">
        <v>48</v>
      </c>
      <c r="C42" s="9">
        <v>0</v>
      </c>
      <c r="D42" s="22">
        <v>0</v>
      </c>
      <c r="E42" s="9">
        <v>1</v>
      </c>
      <c r="F42" s="22">
        <v>8</v>
      </c>
      <c r="G42" s="9">
        <v>39</v>
      </c>
      <c r="H42" s="22">
        <v>684</v>
      </c>
      <c r="I42" s="9">
        <v>131</v>
      </c>
      <c r="J42" s="22">
        <v>913</v>
      </c>
      <c r="K42" s="9">
        <v>20</v>
      </c>
      <c r="L42" s="22">
        <v>871</v>
      </c>
      <c r="M42" s="9">
        <f t="shared" si="3"/>
        <v>191</v>
      </c>
      <c r="N42" s="22">
        <f t="shared" si="3"/>
        <v>2476</v>
      </c>
    </row>
    <row r="43" spans="1:14" x14ac:dyDescent="0.25">
      <c r="A43" s="7">
        <v>33</v>
      </c>
      <c r="B43" s="12" t="s">
        <v>49</v>
      </c>
      <c r="C43" s="9">
        <v>0</v>
      </c>
      <c r="D43" s="22">
        <v>0</v>
      </c>
      <c r="E43" s="9">
        <v>80</v>
      </c>
      <c r="F43" s="22">
        <v>2127</v>
      </c>
      <c r="G43" s="9">
        <v>1388</v>
      </c>
      <c r="H43" s="22">
        <v>45548</v>
      </c>
      <c r="I43" s="9">
        <v>15428</v>
      </c>
      <c r="J43" s="22">
        <v>49897</v>
      </c>
      <c r="K43" s="9">
        <v>78613</v>
      </c>
      <c r="L43" s="22">
        <v>204948</v>
      </c>
      <c r="M43" s="9">
        <f t="shared" si="3"/>
        <v>95509</v>
      </c>
      <c r="N43" s="22">
        <f t="shared" si="3"/>
        <v>302520</v>
      </c>
    </row>
    <row r="44" spans="1:14" x14ac:dyDescent="0.25">
      <c r="A44" s="7">
        <v>34</v>
      </c>
      <c r="B44" s="12" t="s">
        <v>50</v>
      </c>
      <c r="C44" s="9">
        <v>0</v>
      </c>
      <c r="D44" s="22">
        <v>0</v>
      </c>
      <c r="E44" s="9">
        <v>1</v>
      </c>
      <c r="F44" s="22">
        <v>30</v>
      </c>
      <c r="G44" s="9">
        <v>79</v>
      </c>
      <c r="H44" s="22">
        <v>1507</v>
      </c>
      <c r="I44" s="9">
        <v>348</v>
      </c>
      <c r="J44" s="22">
        <v>1892</v>
      </c>
      <c r="K44" s="9">
        <v>20</v>
      </c>
      <c r="L44" s="22">
        <v>217</v>
      </c>
      <c r="M44" s="9">
        <f t="shared" si="3"/>
        <v>448</v>
      </c>
      <c r="N44" s="22">
        <f t="shared" si="3"/>
        <v>3646</v>
      </c>
    </row>
    <row r="45" spans="1:14" ht="15.75" x14ac:dyDescent="0.25">
      <c r="A45" s="6" t="s">
        <v>51</v>
      </c>
      <c r="B45" s="10" t="s">
        <v>27</v>
      </c>
      <c r="C45" s="11">
        <f t="shared" ref="C45:L45" si="4">SUM(C23:C44)</f>
        <v>24792</v>
      </c>
      <c r="D45" s="24">
        <f t="shared" si="4"/>
        <v>145217</v>
      </c>
      <c r="E45" s="11">
        <f t="shared" si="4"/>
        <v>1046</v>
      </c>
      <c r="F45" s="24">
        <f t="shared" si="4"/>
        <v>29177</v>
      </c>
      <c r="G45" s="11">
        <f t="shared" si="4"/>
        <v>107467</v>
      </c>
      <c r="H45" s="24">
        <f t="shared" si="4"/>
        <v>2397243</v>
      </c>
      <c r="I45" s="24">
        <f t="shared" si="4"/>
        <v>769757</v>
      </c>
      <c r="J45" s="24">
        <f t="shared" si="4"/>
        <v>1883415</v>
      </c>
      <c r="K45" s="11">
        <f t="shared" si="4"/>
        <v>3110900</v>
      </c>
      <c r="L45" s="24">
        <f t="shared" si="4"/>
        <v>6653132</v>
      </c>
      <c r="M45" s="11">
        <f t="shared" si="3"/>
        <v>4013962</v>
      </c>
      <c r="N45" s="11">
        <f t="shared" si="3"/>
        <v>11108184</v>
      </c>
    </row>
    <row r="46" spans="1:14" ht="15.75" x14ac:dyDescent="0.25">
      <c r="A46" s="6" t="s">
        <v>52</v>
      </c>
      <c r="B46" s="10" t="s">
        <v>83</v>
      </c>
      <c r="C46" s="11">
        <f>+C45+C21</f>
        <v>26209</v>
      </c>
      <c r="D46" s="11">
        <f>+D45+D21</f>
        <v>442964</v>
      </c>
      <c r="E46" s="11">
        <f t="shared" ref="E46:L46" si="5">+E45+E21</f>
        <v>5829</v>
      </c>
      <c r="F46" s="11">
        <f t="shared" si="5"/>
        <v>147410</v>
      </c>
      <c r="G46" s="11">
        <f t="shared" si="5"/>
        <v>338775</v>
      </c>
      <c r="H46" s="11">
        <f t="shared" si="5"/>
        <v>6416454</v>
      </c>
      <c r="I46" s="11">
        <f t="shared" si="5"/>
        <v>1317043</v>
      </c>
      <c r="J46" s="11">
        <f t="shared" si="5"/>
        <v>3316945</v>
      </c>
      <c r="K46" s="11">
        <f t="shared" si="5"/>
        <v>4365263</v>
      </c>
      <c r="L46" s="11">
        <f t="shared" si="5"/>
        <v>16242080</v>
      </c>
      <c r="M46" s="11">
        <f>+M45+M21</f>
        <v>6053119</v>
      </c>
      <c r="N46" s="11">
        <f>+N45+N21</f>
        <v>26565853</v>
      </c>
    </row>
    <row r="47" spans="1:14" ht="15.75" x14ac:dyDescent="0.25">
      <c r="A47" s="124" t="s">
        <v>54</v>
      </c>
      <c r="B47" s="124"/>
      <c r="C47" s="124"/>
      <c r="D47" s="151"/>
      <c r="E47" s="124"/>
      <c r="F47" s="151"/>
      <c r="G47" s="124"/>
      <c r="H47" s="151"/>
      <c r="I47" s="124"/>
      <c r="J47" s="151"/>
      <c r="K47" s="124"/>
      <c r="L47" s="151"/>
      <c r="M47" s="124"/>
      <c r="N47" s="124"/>
    </row>
    <row r="48" spans="1:14" x14ac:dyDescent="0.25">
      <c r="A48" s="7">
        <v>35</v>
      </c>
      <c r="B48" s="8" t="s">
        <v>55</v>
      </c>
      <c r="C48" s="9">
        <v>0</v>
      </c>
      <c r="D48" s="22">
        <v>0</v>
      </c>
      <c r="E48" s="22">
        <v>67</v>
      </c>
      <c r="F48" s="22">
        <v>1396.43</v>
      </c>
      <c r="G48" s="9">
        <v>1949</v>
      </c>
      <c r="H48" s="22">
        <v>60491.17</v>
      </c>
      <c r="I48" s="9">
        <v>16905</v>
      </c>
      <c r="J48" s="22">
        <v>129137.34</v>
      </c>
      <c r="K48" s="9">
        <v>33947</v>
      </c>
      <c r="L48" s="22">
        <v>198602.33</v>
      </c>
      <c r="M48" s="9">
        <f t="shared" ref="M48:N50" si="6">C48+E48+G48+I48+K48</f>
        <v>52868</v>
      </c>
      <c r="N48" s="22">
        <f t="shared" si="6"/>
        <v>389627.27</v>
      </c>
    </row>
    <row r="49" spans="1:14" x14ac:dyDescent="0.25">
      <c r="A49" s="7">
        <v>36</v>
      </c>
      <c r="B49" s="8" t="s">
        <v>56</v>
      </c>
      <c r="C49" s="9">
        <v>0</v>
      </c>
      <c r="D49" s="22">
        <v>0</v>
      </c>
      <c r="E49" s="22">
        <v>26</v>
      </c>
      <c r="F49" s="22">
        <v>666.61</v>
      </c>
      <c r="G49" s="9">
        <v>3707</v>
      </c>
      <c r="H49" s="22">
        <v>79547.78</v>
      </c>
      <c r="I49" s="9">
        <v>10618</v>
      </c>
      <c r="J49" s="22">
        <v>45559</v>
      </c>
      <c r="K49" s="9">
        <v>42225</v>
      </c>
      <c r="L49" s="22">
        <v>237149.46</v>
      </c>
      <c r="M49" s="9">
        <f t="shared" si="6"/>
        <v>56576</v>
      </c>
      <c r="N49" s="22">
        <f t="shared" si="6"/>
        <v>362922.85</v>
      </c>
    </row>
    <row r="50" spans="1:14" ht="15.75" x14ac:dyDescent="0.25">
      <c r="A50" s="6" t="s">
        <v>57</v>
      </c>
      <c r="B50" s="10" t="s">
        <v>27</v>
      </c>
      <c r="C50" s="11">
        <f>SUM(C48:C49)</f>
        <v>0</v>
      </c>
      <c r="D50" s="24">
        <f t="shared" ref="D50:L50" si="7">SUM(D48:D49)</f>
        <v>0</v>
      </c>
      <c r="E50" s="11">
        <f t="shared" si="7"/>
        <v>93</v>
      </c>
      <c r="F50" s="24">
        <f t="shared" si="7"/>
        <v>2063.04</v>
      </c>
      <c r="G50" s="11">
        <f t="shared" si="7"/>
        <v>5656</v>
      </c>
      <c r="H50" s="24">
        <f t="shared" si="7"/>
        <v>140038.95000000001</v>
      </c>
      <c r="I50" s="11">
        <f t="shared" si="7"/>
        <v>27523</v>
      </c>
      <c r="J50" s="24">
        <f t="shared" si="7"/>
        <v>174696.34</v>
      </c>
      <c r="K50" s="11">
        <f t="shared" si="7"/>
        <v>76172</v>
      </c>
      <c r="L50" s="24">
        <f t="shared" si="7"/>
        <v>435751.79</v>
      </c>
      <c r="M50" s="11">
        <f t="shared" si="6"/>
        <v>109444</v>
      </c>
      <c r="N50" s="11">
        <f t="shared" si="6"/>
        <v>752550.12</v>
      </c>
    </row>
    <row r="51" spans="1:14" ht="15.75" x14ac:dyDescent="0.25">
      <c r="A51" s="124" t="s">
        <v>58</v>
      </c>
      <c r="B51" s="124"/>
      <c r="C51" s="124"/>
      <c r="D51" s="151"/>
      <c r="E51" s="124"/>
      <c r="F51" s="151"/>
      <c r="G51" s="124"/>
      <c r="H51" s="151"/>
      <c r="I51" s="124"/>
      <c r="J51" s="151"/>
      <c r="K51" s="124"/>
      <c r="L51" s="151"/>
      <c r="M51" s="124"/>
      <c r="N51" s="124"/>
    </row>
    <row r="52" spans="1:14" x14ac:dyDescent="0.25">
      <c r="A52" s="7">
        <v>37</v>
      </c>
      <c r="B52" s="8" t="s">
        <v>59</v>
      </c>
      <c r="C52" s="9">
        <v>0</v>
      </c>
      <c r="D52" s="22">
        <v>0</v>
      </c>
      <c r="E52" s="22">
        <v>0</v>
      </c>
      <c r="F52" s="22">
        <v>0</v>
      </c>
      <c r="G52" s="9">
        <v>1921</v>
      </c>
      <c r="H52" s="22">
        <v>14780.04</v>
      </c>
      <c r="I52" s="9">
        <v>2532</v>
      </c>
      <c r="J52" s="22">
        <v>8963.73</v>
      </c>
      <c r="K52" s="9">
        <v>30743</v>
      </c>
      <c r="L52" s="22">
        <v>259621.13</v>
      </c>
      <c r="M52" s="9">
        <f t="shared" ref="M52:N54" si="8">C52+E52+G52+I52+K52</f>
        <v>35196</v>
      </c>
      <c r="N52" s="22">
        <f t="shared" si="8"/>
        <v>283364.90000000002</v>
      </c>
    </row>
    <row r="53" spans="1:14" x14ac:dyDescent="0.25">
      <c r="A53" s="7">
        <v>38</v>
      </c>
      <c r="B53" s="8" t="s">
        <v>60</v>
      </c>
      <c r="C53" s="9">
        <v>1657</v>
      </c>
      <c r="D53" s="22">
        <v>2056.36</v>
      </c>
      <c r="E53" s="22">
        <v>16</v>
      </c>
      <c r="F53" s="22">
        <v>160.85</v>
      </c>
      <c r="G53" s="9">
        <v>233</v>
      </c>
      <c r="H53" s="22">
        <v>500.44</v>
      </c>
      <c r="I53" s="9">
        <v>41</v>
      </c>
      <c r="J53" s="22">
        <v>102.13</v>
      </c>
      <c r="K53" s="9">
        <v>4056</v>
      </c>
      <c r="L53" s="22">
        <v>3044.1</v>
      </c>
      <c r="M53" s="9">
        <f t="shared" si="8"/>
        <v>6003</v>
      </c>
      <c r="N53" s="22">
        <f t="shared" si="8"/>
        <v>5863.88</v>
      </c>
    </row>
    <row r="54" spans="1:14" ht="15.75" x14ac:dyDescent="0.25">
      <c r="A54" s="6" t="s">
        <v>61</v>
      </c>
      <c r="B54" s="10" t="s">
        <v>27</v>
      </c>
      <c r="C54" s="11">
        <f t="shared" ref="C54:L54" si="9">SUM(C52:C53)</f>
        <v>1657</v>
      </c>
      <c r="D54" s="24">
        <f t="shared" si="9"/>
        <v>2056.36</v>
      </c>
      <c r="E54" s="11">
        <f t="shared" si="9"/>
        <v>16</v>
      </c>
      <c r="F54" s="24">
        <f t="shared" si="9"/>
        <v>160.85</v>
      </c>
      <c r="G54" s="11">
        <f t="shared" si="9"/>
        <v>2154</v>
      </c>
      <c r="H54" s="24">
        <f t="shared" si="9"/>
        <v>15280.480000000001</v>
      </c>
      <c r="I54" s="11">
        <f t="shared" si="9"/>
        <v>2573</v>
      </c>
      <c r="J54" s="24">
        <f t="shared" si="9"/>
        <v>9065.8599999999988</v>
      </c>
      <c r="K54" s="11">
        <f t="shared" si="9"/>
        <v>34799</v>
      </c>
      <c r="L54" s="24">
        <f t="shared" si="9"/>
        <v>262665.23</v>
      </c>
      <c r="M54" s="11">
        <f t="shared" si="8"/>
        <v>41199</v>
      </c>
      <c r="N54" s="11">
        <f t="shared" si="8"/>
        <v>289228.77999999997</v>
      </c>
    </row>
    <row r="55" spans="1:14" ht="15.75" x14ac:dyDescent="0.25">
      <c r="A55" s="124" t="s">
        <v>84</v>
      </c>
      <c r="B55" s="124"/>
      <c r="C55" s="124"/>
      <c r="D55" s="151"/>
      <c r="E55" s="124"/>
      <c r="F55" s="151"/>
      <c r="G55" s="124"/>
      <c r="H55" s="151"/>
      <c r="I55" s="124"/>
      <c r="J55" s="151"/>
      <c r="K55" s="124"/>
      <c r="L55" s="151"/>
      <c r="M55" s="124"/>
      <c r="N55" s="124"/>
    </row>
    <row r="56" spans="1:14" x14ac:dyDescent="0.25">
      <c r="A56" s="7">
        <v>39</v>
      </c>
      <c r="B56" s="8" t="s">
        <v>63</v>
      </c>
      <c r="C56" s="9">
        <v>0</v>
      </c>
      <c r="D56" s="22">
        <v>0</v>
      </c>
      <c r="E56" s="9">
        <v>1</v>
      </c>
      <c r="F56" s="22">
        <v>81</v>
      </c>
      <c r="G56" s="9">
        <v>4915</v>
      </c>
      <c r="H56" s="22">
        <v>78889</v>
      </c>
      <c r="I56" s="9">
        <v>13516</v>
      </c>
      <c r="J56" s="22">
        <v>12618</v>
      </c>
      <c r="K56" s="9">
        <v>762663</v>
      </c>
      <c r="L56" s="22">
        <v>1098448</v>
      </c>
      <c r="M56" s="9">
        <f t="shared" ref="M56:N66" si="10">C56+E56+G56+I56+K56</f>
        <v>781095</v>
      </c>
      <c r="N56" s="22">
        <f t="shared" si="10"/>
        <v>1190036</v>
      </c>
    </row>
    <row r="57" spans="1:14" x14ac:dyDescent="0.25">
      <c r="A57" s="7">
        <v>40</v>
      </c>
      <c r="B57" s="8" t="s">
        <v>64</v>
      </c>
      <c r="C57" s="9">
        <v>0</v>
      </c>
      <c r="D57" s="22">
        <v>0</v>
      </c>
      <c r="E57" s="9">
        <v>0</v>
      </c>
      <c r="F57" s="22">
        <v>0</v>
      </c>
      <c r="G57" s="9">
        <v>571</v>
      </c>
      <c r="H57" s="22">
        <v>5326</v>
      </c>
      <c r="I57" s="9">
        <v>0</v>
      </c>
      <c r="J57" s="22">
        <v>0</v>
      </c>
      <c r="K57" s="9">
        <v>16696</v>
      </c>
      <c r="L57" s="22">
        <v>64462</v>
      </c>
      <c r="M57" s="9">
        <f t="shared" si="10"/>
        <v>17267</v>
      </c>
      <c r="N57" s="22">
        <f t="shared" si="10"/>
        <v>69788</v>
      </c>
    </row>
    <row r="58" spans="1:14" x14ac:dyDescent="0.25">
      <c r="A58" s="7">
        <v>41</v>
      </c>
      <c r="B58" s="8" t="s">
        <v>65</v>
      </c>
      <c r="C58" s="9">
        <v>0</v>
      </c>
      <c r="D58" s="22">
        <v>0</v>
      </c>
      <c r="E58" s="9">
        <v>0</v>
      </c>
      <c r="F58" s="22">
        <v>0</v>
      </c>
      <c r="G58" s="9">
        <v>517</v>
      </c>
      <c r="H58" s="22">
        <v>8636</v>
      </c>
      <c r="I58" s="9">
        <v>0</v>
      </c>
      <c r="J58" s="22">
        <v>0</v>
      </c>
      <c r="K58" s="9">
        <v>4984</v>
      </c>
      <c r="L58" s="22">
        <v>19783</v>
      </c>
      <c r="M58" s="9">
        <f t="shared" si="10"/>
        <v>5501</v>
      </c>
      <c r="N58" s="22">
        <f t="shared" si="10"/>
        <v>28419</v>
      </c>
    </row>
    <row r="59" spans="1:14" x14ac:dyDescent="0.25">
      <c r="A59" s="7">
        <v>42</v>
      </c>
      <c r="B59" s="8" t="s">
        <v>66</v>
      </c>
      <c r="C59" s="9">
        <v>0</v>
      </c>
      <c r="D59" s="22">
        <v>0</v>
      </c>
      <c r="E59" s="9">
        <v>0</v>
      </c>
      <c r="F59" s="22">
        <v>0</v>
      </c>
      <c r="G59" s="9">
        <v>2350</v>
      </c>
      <c r="H59" s="22">
        <v>20062</v>
      </c>
      <c r="I59" s="9">
        <v>212</v>
      </c>
      <c r="J59" s="22">
        <v>246</v>
      </c>
      <c r="K59" s="9">
        <v>11956</v>
      </c>
      <c r="L59" s="22">
        <v>13492</v>
      </c>
      <c r="M59" s="9">
        <f t="shared" si="10"/>
        <v>14518</v>
      </c>
      <c r="N59" s="22">
        <f t="shared" si="10"/>
        <v>33800</v>
      </c>
    </row>
    <row r="60" spans="1:14" x14ac:dyDescent="0.25">
      <c r="A60" s="7">
        <v>43</v>
      </c>
      <c r="B60" s="8" t="s">
        <v>67</v>
      </c>
      <c r="C60" s="9">
        <v>0</v>
      </c>
      <c r="D60" s="22">
        <v>0</v>
      </c>
      <c r="E60" s="9">
        <v>0</v>
      </c>
      <c r="F60" s="22">
        <v>0</v>
      </c>
      <c r="G60" s="9">
        <v>0</v>
      </c>
      <c r="H60" s="22">
        <v>0</v>
      </c>
      <c r="I60" s="9">
        <v>0</v>
      </c>
      <c r="J60" s="22">
        <v>0</v>
      </c>
      <c r="K60" s="9">
        <v>3155</v>
      </c>
      <c r="L60" s="22">
        <v>16121</v>
      </c>
      <c r="M60" s="9">
        <f t="shared" si="10"/>
        <v>3155</v>
      </c>
      <c r="N60" s="22">
        <f t="shared" si="10"/>
        <v>16121</v>
      </c>
    </row>
    <row r="61" spans="1:14" x14ac:dyDescent="0.25">
      <c r="A61" s="7">
        <v>44</v>
      </c>
      <c r="B61" s="8" t="s">
        <v>68</v>
      </c>
      <c r="C61" s="9">
        <v>0</v>
      </c>
      <c r="D61" s="22">
        <v>0</v>
      </c>
      <c r="E61" s="9">
        <v>0</v>
      </c>
      <c r="F61" s="22">
        <v>0</v>
      </c>
      <c r="G61" s="9">
        <v>23</v>
      </c>
      <c r="H61" s="22">
        <v>419</v>
      </c>
      <c r="I61" s="9">
        <v>0</v>
      </c>
      <c r="J61" s="22">
        <v>0</v>
      </c>
      <c r="K61" s="9">
        <v>174</v>
      </c>
      <c r="L61" s="22">
        <v>1545</v>
      </c>
      <c r="M61" s="9">
        <f t="shared" si="10"/>
        <v>197</v>
      </c>
      <c r="N61" s="22">
        <f t="shared" si="10"/>
        <v>1964</v>
      </c>
    </row>
    <row r="62" spans="1:14" x14ac:dyDescent="0.25">
      <c r="A62" s="7">
        <v>45</v>
      </c>
      <c r="B62" s="8" t="s">
        <v>69</v>
      </c>
      <c r="C62" s="9">
        <v>0</v>
      </c>
      <c r="D62" s="22">
        <v>0</v>
      </c>
      <c r="E62" s="9">
        <v>0</v>
      </c>
      <c r="F62" s="22">
        <v>0</v>
      </c>
      <c r="G62" s="9">
        <v>0</v>
      </c>
      <c r="H62" s="22">
        <v>0</v>
      </c>
      <c r="I62" s="9">
        <v>0</v>
      </c>
      <c r="J62" s="22">
        <v>0</v>
      </c>
      <c r="K62" s="9">
        <v>6912</v>
      </c>
      <c r="L62" s="22">
        <v>4352</v>
      </c>
      <c r="M62" s="9">
        <f t="shared" si="10"/>
        <v>6912</v>
      </c>
      <c r="N62" s="22">
        <f t="shared" si="10"/>
        <v>4352</v>
      </c>
    </row>
    <row r="63" spans="1:14" x14ac:dyDescent="0.25">
      <c r="A63" s="7">
        <v>46</v>
      </c>
      <c r="B63" s="8" t="s">
        <v>71</v>
      </c>
      <c r="C63" s="9">
        <v>0</v>
      </c>
      <c r="D63" s="22">
        <v>0</v>
      </c>
      <c r="E63" s="9">
        <v>0</v>
      </c>
      <c r="F63" s="22">
        <v>0</v>
      </c>
      <c r="G63" s="9">
        <v>0</v>
      </c>
      <c r="H63" s="22">
        <v>0</v>
      </c>
      <c r="I63" s="9">
        <v>0</v>
      </c>
      <c r="J63" s="22">
        <v>0</v>
      </c>
      <c r="K63" s="9">
        <v>181</v>
      </c>
      <c r="L63" s="22">
        <v>10487</v>
      </c>
      <c r="M63" s="9">
        <f t="shared" si="10"/>
        <v>181</v>
      </c>
      <c r="N63" s="22">
        <f t="shared" si="10"/>
        <v>10487</v>
      </c>
    </row>
    <row r="64" spans="1:14" x14ac:dyDescent="0.25">
      <c r="A64" s="7">
        <v>47</v>
      </c>
      <c r="B64" s="8" t="s">
        <v>72</v>
      </c>
      <c r="C64" s="9">
        <v>0</v>
      </c>
      <c r="D64" s="22">
        <v>0</v>
      </c>
      <c r="E64" s="9">
        <v>0</v>
      </c>
      <c r="F64" s="22">
        <v>0</v>
      </c>
      <c r="G64" s="9">
        <v>0</v>
      </c>
      <c r="H64" s="22">
        <v>0</v>
      </c>
      <c r="I64" s="9">
        <v>4</v>
      </c>
      <c r="J64" s="22">
        <v>18</v>
      </c>
      <c r="K64" s="9">
        <v>811</v>
      </c>
      <c r="L64" s="22">
        <v>1243</v>
      </c>
      <c r="M64" s="9">
        <f t="shared" si="10"/>
        <v>815</v>
      </c>
      <c r="N64" s="22">
        <f t="shared" si="10"/>
        <v>1261</v>
      </c>
    </row>
    <row r="65" spans="1:14" ht="15.75" x14ac:dyDescent="0.25">
      <c r="A65" s="6" t="s">
        <v>73</v>
      </c>
      <c r="B65" s="10" t="s">
        <v>27</v>
      </c>
      <c r="C65" s="11">
        <f>SUM(C56:C64)</f>
        <v>0</v>
      </c>
      <c r="D65" s="11">
        <f t="shared" ref="D65:N65" si="11">SUM(D56:D64)</f>
        <v>0</v>
      </c>
      <c r="E65" s="11">
        <f t="shared" si="11"/>
        <v>1</v>
      </c>
      <c r="F65" s="11">
        <f t="shared" si="11"/>
        <v>81</v>
      </c>
      <c r="G65" s="11">
        <f t="shared" si="11"/>
        <v>8376</v>
      </c>
      <c r="H65" s="11">
        <f t="shared" si="11"/>
        <v>113332</v>
      </c>
      <c r="I65" s="11">
        <f t="shared" si="11"/>
        <v>13732</v>
      </c>
      <c r="J65" s="11">
        <f t="shared" si="11"/>
        <v>12882</v>
      </c>
      <c r="K65" s="11">
        <f t="shared" si="11"/>
        <v>807532</v>
      </c>
      <c r="L65" s="11">
        <f t="shared" si="11"/>
        <v>1229933</v>
      </c>
      <c r="M65" s="11">
        <f t="shared" si="11"/>
        <v>829641</v>
      </c>
      <c r="N65" s="11">
        <f t="shared" si="11"/>
        <v>1356228</v>
      </c>
    </row>
    <row r="66" spans="1:14" ht="15.75" x14ac:dyDescent="0.25">
      <c r="A66" s="127" t="s">
        <v>74</v>
      </c>
      <c r="B66" s="127"/>
      <c r="C66" s="11">
        <f t="shared" ref="C66:L66" si="12">C46+C50+C54+C65</f>
        <v>27866</v>
      </c>
      <c r="D66" s="24">
        <f t="shared" si="12"/>
        <v>445020.36</v>
      </c>
      <c r="E66" s="11">
        <f t="shared" si="12"/>
        <v>5939</v>
      </c>
      <c r="F66" s="24">
        <f t="shared" si="12"/>
        <v>149714.89000000001</v>
      </c>
      <c r="G66" s="11">
        <f t="shared" si="12"/>
        <v>354961</v>
      </c>
      <c r="H66" s="24">
        <f t="shared" si="12"/>
        <v>6685105.4300000006</v>
      </c>
      <c r="I66" s="11">
        <f t="shared" si="12"/>
        <v>1360871</v>
      </c>
      <c r="J66" s="24">
        <f t="shared" si="12"/>
        <v>3513589.1999999997</v>
      </c>
      <c r="K66" s="11">
        <f t="shared" si="12"/>
        <v>5283766</v>
      </c>
      <c r="L66" s="11">
        <f t="shared" si="12"/>
        <v>18170430.02</v>
      </c>
      <c r="M66" s="11">
        <f t="shared" si="10"/>
        <v>7033403</v>
      </c>
      <c r="N66" s="11">
        <f t="shared" si="10"/>
        <v>28963859.899999999</v>
      </c>
    </row>
  </sheetData>
  <mergeCells count="18">
    <mergeCell ref="A1:N1"/>
    <mergeCell ref="A2:N2"/>
    <mergeCell ref="A3:N3"/>
    <mergeCell ref="A4:N4"/>
    <mergeCell ref="A6:A7"/>
    <mergeCell ref="B6:B7"/>
    <mergeCell ref="C6:D6"/>
    <mergeCell ref="E6:F6"/>
    <mergeCell ref="G6:H6"/>
    <mergeCell ref="I6:J6"/>
    <mergeCell ref="A55:N55"/>
    <mergeCell ref="A66:B66"/>
    <mergeCell ref="K6:L6"/>
    <mergeCell ref="M6:N6"/>
    <mergeCell ref="A8:N8"/>
    <mergeCell ref="A22:N22"/>
    <mergeCell ref="A47:N47"/>
    <mergeCell ref="A51:N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10(1)</vt:lpstr>
      <vt:lpstr>10(2)</vt:lpstr>
      <vt:lpstr>10(3)</vt:lpstr>
      <vt:lpstr>10(4)</vt:lpstr>
      <vt:lpstr>11</vt:lpstr>
      <vt:lpstr>12</vt:lpstr>
      <vt:lpstr>12(1)</vt:lpstr>
      <vt:lpstr>12(2)</vt:lpstr>
      <vt:lpstr>12(3)</vt:lpstr>
      <vt:lpstr>12(4)</vt:lpstr>
      <vt:lpstr>12(5)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2025-09-26T07:16:57Z</dcterms:modified>
</cp:coreProperties>
</file>